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ağmur suyu" sheetId="1" state="visible" r:id="rId3"/>
    <sheet name="İniş hesabı" sheetId="2" state="visible" r:id="rId4"/>
    <sheet name="Bilgi" sheetId="3" state="visible" r:id="rId5"/>
  </sheets>
  <definedNames>
    <definedName function="false" hidden="false" localSheetId="2" name="_xlnm.Print_Area" vbProcedure="false">Bilgi!$B$1:$D$52</definedName>
    <definedName function="false" hidden="false" localSheetId="1" name="_xlnm.Print_Area" vbProcedure="false">'İniş hesabı'!$B$1:$G$57</definedName>
    <definedName function="false" hidden="false" localSheetId="0" name="_xlnm.Print_Area" vbProcedure="false">'Yağmur suyu'!$B$1:$G$40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<sst xmlns="http://schemas.openxmlformats.org/spreadsheetml/2006/main" count="161" uniqueCount="146">
  <si>
    <t xml:space="preserve">mastermep.com  ↗</t>
  </si>
  <si>
    <t xml:space="preserve">Çatı yağmur suyu debisi</t>
  </si>
  <si>
    <t xml:space="preserve">ADIM 1 / 2   ·   MasterMEP   ·   Çatıdan akacak yağmur debisini hesaplayın</t>
  </si>
  <si>
    <t xml:space="preserve">2. Adım  →</t>
  </si>
  <si>
    <t xml:space="preserve">TOPLAM DEBİ</t>
  </si>
  <si>
    <t xml:space="preserve">ALAN KONTROLÜ</t>
  </si>
  <si>
    <t xml:space="preserve">litre / saniye  (L/s)</t>
  </si>
  <si>
    <t xml:space="preserve">Girilecek hücre</t>
  </si>
  <si>
    <t xml:space="preserve">Otomatik</t>
  </si>
  <si>
    <t xml:space="preserve">Önce sarı hücreleri doldurun; sonuçlar kendiliğinden güncellenir.</t>
  </si>
  <si>
    <t xml:space="preserve">1   Yağışı ve hedef alanı girin</t>
  </si>
  <si>
    <t xml:space="preserve">Yağış şiddeti</t>
  </si>
  <si>
    <t xml:space="preserve">Proje konumuna ait tasarım yağışı. 180 yalnız eğitim örneğidir.</t>
  </si>
  <si>
    <t xml:space="preserve">Yağış birimi</t>
  </si>
  <si>
    <t xml:space="preserve">mm/h</t>
  </si>
  <si>
    <t xml:space="preserve">Yağışı hangi birimle girdiniz? mm/h veya L/s/m²</t>
  </si>
  <si>
    <t xml:space="preserve">Hedef etkin çatı alanı</t>
  </si>
  <si>
    <t xml:space="preserve">Aşağıdaki havza alanlarının toplamına eşit olmalıdır.</t>
  </si>
  <si>
    <t xml:space="preserve">PROJE BİLGİSİ  (isteğe bağlı)</t>
  </si>
  <si>
    <t xml:space="preserve">İstasyon / konum</t>
  </si>
  <si>
    <t xml:space="preserve">Eğitim örneği; yerel veri girin</t>
  </si>
  <si>
    <t xml:space="preserve">Örn: meteoroloji istasyonu / şehir</t>
  </si>
  <si>
    <t xml:space="preserve">Süre / tekerrür</t>
  </si>
  <si>
    <t xml:space="preserve">Projeye göre girin</t>
  </si>
  <si>
    <t xml:space="preserve">Örn: 5 dakika / 5 yılda bir</t>
  </si>
  <si>
    <t xml:space="preserve">Yağış kaynağı / tarih</t>
  </si>
  <si>
    <t xml:space="preserve">Yağış verisi, rapor ve tarih</t>
  </si>
  <si>
    <t xml:space="preserve">2   Çatıyı havzalara ayırın</t>
  </si>
  <si>
    <t xml:space="preserve">Havza = aynı çıkışa (veya çıkış grubuna) akan çatı alanı. Her satıra alanı yazın ve çatı türünü seçin; C katsayısı ile debi otomatik hesaplanır.</t>
  </si>
  <si>
    <t xml:space="preserve">Birim yağış debisi (r)</t>
  </si>
  <si>
    <t xml:space="preserve">Otomatik. mm/h seçildiyse r = yağış ÷ 3600.</t>
  </si>
  <si>
    <t xml:space="preserve">Havza</t>
  </si>
  <si>
    <t xml:space="preserve">Etkin alan (m²)</t>
  </si>
  <si>
    <t xml:space="preserve">Çatı türü (listeden seçin)</t>
  </si>
  <si>
    <t xml:space="preserve">Manuel C
(yalnız “Diğer”)</t>
  </si>
  <si>
    <t xml:space="preserve">C
(otomatik)</t>
  </si>
  <si>
    <t xml:space="preserve">Debi (L/s)</t>
  </si>
  <si>
    <t xml:space="preserve">Havza 1</t>
  </si>
  <si>
    <t xml:space="preserve">Membran çatı (eğim ≤3°)</t>
  </si>
  <si>
    <t xml:space="preserve">Havza 2</t>
  </si>
  <si>
    <t xml:space="preserve">Havza 3</t>
  </si>
  <si>
    <t xml:space="preserve">Havza 4</t>
  </si>
  <si>
    <t xml:space="preserve">Havza 5</t>
  </si>
  <si>
    <t xml:space="preserve">Havza 6</t>
  </si>
  <si>
    <t xml:space="preserve">Havza 7</t>
  </si>
  <si>
    <t xml:space="preserve">Havza 8</t>
  </si>
  <si>
    <t xml:space="preserve">Toplam</t>
  </si>
  <si>
    <t xml:space="preserve">Hatırlatmalar</t>
  </si>
  <si>
    <t xml:space="preserve">•  180 mm/h ve 600 m² gibi değerler eğitim örneğidir; kendi proje verilerinizle değiştirin.</t>
  </si>
  <si>
    <t xml:space="preserve">•  Hesap:  Q = r × A × C   (debi = birim yağış × etkin alan × çatı katsayısı).</t>
  </si>
  <si>
    <t xml:space="preserve">•  Bu değer birincil drenaj debisidir. Acil taşma, boru ve süzgeç kapasitesi ayrıca kontrol edilir.</t>
  </si>
  <si>
    <t xml:space="preserve">•  Yöntem, çatı katsayıları ve kaynaklar için Bilgi sayfasına bakın.</t>
  </si>
  <si>
    <t xml:space="preserve">Bilgi  →</t>
  </si>
  <si>
    <t xml:space="preserve">Boru ve iniş hesabı</t>
  </si>
  <si>
    <t xml:space="preserve">ADIM 2 / 2   ·   MasterMEP   ·   Yerçekimli sistem  ·  ön boyutlandırma</t>
  </si>
  <si>
    <t xml:space="preserve">←  1. Adım</t>
  </si>
  <si>
    <t xml:space="preserve">SÜZGEÇ DAHİL İNİŞ ADEDİ</t>
  </si>
  <si>
    <t xml:space="preserve">SADECE BORUYA GÖRE MİN. ADET</t>
  </si>
  <si>
    <t xml:space="preserve">TANIMLI HAVZA</t>
  </si>
  <si>
    <t xml:space="preserve">adet  ·  süzgeç kapasitesi dahil</t>
  </si>
  <si>
    <t xml:space="preserve">adet  ·  yalnız boru kapasitesine göre</t>
  </si>
  <si>
    <t xml:space="preserve">havza</t>
  </si>
  <si>
    <t xml:space="preserve">Sarı hücreleri doldurun; kalan her şey otomatik hesaplanır.</t>
  </si>
  <si>
    <t xml:space="preserve">1   Boruyu ve süzgeci seçin</t>
  </si>
  <si>
    <t xml:space="preserve">Hesap modu</t>
  </si>
  <si>
    <t xml:space="preserve">Standart</t>
  </si>
  <si>
    <t xml:space="preserve">Standart: hazır kabuller.  Uzman: kendi f ve kb değerleriniz (sayfa altı).</t>
  </si>
  <si>
    <t xml:space="preserve">Seçili iç çap</t>
  </si>
  <si>
    <t xml:space="preserve">Kullanmayı düşündüğünüz borunun GERÇEK İÇ ÇAPI (dış çap değil).</t>
  </si>
  <si>
    <t xml:space="preserve">Boru kapasitesi</t>
  </si>
  <si>
    <t xml:space="preserve">Seçili çaptaki TEK bir inişin taşıyabileceği debi.</t>
  </si>
  <si>
    <t xml:space="preserve">Süzgeç bilgisi</t>
  </si>
  <si>
    <t xml:space="preserve">Model, kaynak ve su yüksekliği (mm) girin</t>
  </si>
  <si>
    <t xml:space="preserve">İsteğe bağlı not (rapor için)</t>
  </si>
  <si>
    <t xml:space="preserve">2   Havza sonuçlarını inceleyin</t>
  </si>
  <si>
    <t xml:space="preserve">Sarı sütuna, seçtiğiniz süzgecin üretici föyünde projede izin verilen su yüksekliği için belirtilen kapasiteyi (L/s) girin. Tüm çaplar İÇ ÇAPTIR.</t>
  </si>
  <si>
    <t xml:space="preserve">Süzgeç kapasitesi
(L/s)  ·  üretici föyü</t>
  </si>
  <si>
    <t xml:space="preserve">Tek iniş için
min. iç çap (mm)</t>
  </si>
  <si>
    <t xml:space="preserve">Boruya göre
min. adet</t>
  </si>
  <si>
    <t xml:space="preserve">Süzgeçli
min. adet</t>
  </si>
  <si>
    <t xml:space="preserve">3   Boru kapasite tablosu  (tek iniş, iç çapa göre)</t>
  </si>
  <si>
    <t xml:space="preserve">Seçili çap vurgulanır. Kapasiteler, aşağıdaki Gelişmiş ayarlardaki f ve kb değerleriyle hesaplanır.</t>
  </si>
  <si>
    <t xml:space="preserve">İç çap (mm)</t>
  </si>
  <si>
    <t xml:space="preserve">Kapasite (L/s)</t>
  </si>
  <si>
    <t xml:space="preserve">Gelişmiş ayarlar  (isteğe bağlı)</t>
  </si>
  <si>
    <t xml:space="preserve">Hesap modu Standart ise burayı değiştirmeniz gerekmez. “Uzman” seçtiyseniz sarı alanları ve dayanağı doldurun.</t>
  </si>
  <si>
    <t xml:space="preserve">Parametre</t>
  </si>
  <si>
    <t xml:space="preserve">Doluluk f</t>
  </si>
  <si>
    <t xml:space="preserve">Pürüzlülük kb (mm)</t>
  </si>
  <si>
    <t xml:space="preserve">Kullanılan değerler</t>
  </si>
  <si>
    <t xml:space="preserve">Otomatik: modunuza göre seçilir.</t>
  </si>
  <si>
    <t xml:space="preserve">Uzman değeri</t>
  </si>
  <si>
    <t xml:space="preserve">f: 0,20 – 0,33   ·   kb: 0’dan büyük</t>
  </si>
  <si>
    <t xml:space="preserve">Dayanak / kaynak</t>
  </si>
  <si>
    <t xml:space="preserve">•  f: suyla dolu kesit oranıdır (su yüksekliği / boru çapı değildir). Daha küçük f, kapasiteyi azaltır.</t>
  </si>
  <si>
    <t xml:space="preserve">•  kb: mm cinsinden hidrolik pürüzlülüktür. Daha büyük kb, kapasiteyi azaltır; çatı türünden seçilmez.</t>
  </si>
  <si>
    <t xml:space="preserve">•  Yalnız dairesel, düz ve yerçekimli düşey iniş içindir. Sifonik sistem veya yatay boru hesabı değildir.</t>
  </si>
  <si>
    <t xml:space="preserve">•  Adetler, debinin havza içinde eşit paylaşıldığı ve HER inişe BİR süzgeç bağlandığı varsayımıyla bulunur.</t>
  </si>
  <si>
    <t xml:space="preserve">•  Acil taşma, tıkanma güvenliği, dengesiz akış, oluklar ve aşağı hatlar ayrıca kontrol edilir; adete dahil değildir.</t>
  </si>
  <si>
    <t xml:space="preserve">•  Kapasite formülü, varsayımlar ve kaynaklar için Bilgi sayfasına bakın.</t>
  </si>
  <si>
    <t xml:space="preserve">Bilgi ve kaynaklar</t>
  </si>
  <si>
    <t xml:space="preserve">Çatı katsayıları  ·  hesap yöntemi  ·  varsayımlar  ·  kaynaklar</t>
  </si>
  <si>
    <t xml:space="preserve">Çatı türü ve akış katsayısı (C)</t>
  </si>
  <si>
    <t xml:space="preserve">Çatı türü</t>
  </si>
  <si>
    <t xml:space="preserve">C</t>
  </si>
  <si>
    <t xml:space="preserve">Metal / cam / fiberçimento (eğim ≤3°)</t>
  </si>
  <si>
    <t xml:space="preserve">Çakıl kaplı çatı (eğim ≤3°)</t>
  </si>
  <si>
    <t xml:space="preserve">Ekstensif yeşil çatı (&lt;10 cm, eğim ≤5°)</t>
  </si>
  <si>
    <t xml:space="preserve">Ekstensif yeşil çatı (≥10 cm, eğim ≤5°)</t>
  </si>
  <si>
    <t xml:space="preserve">İntensif yeşil çatı (≥30 cm, eğim ≤5°)</t>
  </si>
  <si>
    <t xml:space="preserve">Ekstensif yeşil çatı (eğim &gt;5°)</t>
  </si>
  <si>
    <t xml:space="preserve">Diğer / üretici verisi (manuel C)</t>
  </si>
  <si>
    <t xml:space="preserve">elle girilir</t>
  </si>
  <si>
    <t xml:space="preserve">•  Kiremit dahil diğer çatılarda belgeli proje / üretici C değeri gerekir; hazır değer varsayılmaz.</t>
  </si>
  <si>
    <t xml:space="preserve">•  Azaltılmış C değerleri acil taşma hesabı değildir. Projede kabul edilen tasarım standardını doğrulayın.</t>
  </si>
  <si>
    <t xml:space="preserve">•  Katsayı kaynağı: LORO, Runoff Coefficient (DIN 1986-100 pik değer örnekleri), erişim 29.10.2026. Listelenen koşullar ve proje esası uygunsa kullanın.</t>
  </si>
  <si>
    <t xml:space="preserve">Yağmur debisi nasıl hesaplanır?</t>
  </si>
  <si>
    <t xml:space="preserve">•  Q = r × A × C   →   debi (L/s) = birim yağış debisi × etkin alan × çatı katsayısı.</t>
  </si>
  <si>
    <t xml:space="preserve">•  r (L/s/m²): mm/h seçilirse r = yağış ÷ 3600, L/s/m² seçilirse r = yağışın kendisi.  (1 mm × 1 m² = 1 L;  1 saat = 3600 s)</t>
  </si>
  <si>
    <t xml:space="preserve">•  Havza = aynı çıkışa (veya çıkış grubuna) akan çatı alanı. Her havza için alan girin ve çatı türünü seçin.</t>
  </si>
  <si>
    <t xml:space="preserve">•  “Diğer / üretici verisi” seçilirse C değerini elle girin. Eksik havza bilgisi varsa toplam “Eksik girdi” gösterir.</t>
  </si>
  <si>
    <t xml:space="preserve">•  Örnek: 4 × 150 m² → 4 × 7,50 = 30,00 L/s.   100 / 100 / 100 / 300 m² → 5 / 5 / 5 / 15 L/s.</t>
  </si>
  <si>
    <t xml:space="preserve">•  Hedef alan farkı sıfır olmalıdır; bu kontrol hidrolik yeterlilik anlamına gelmez.</t>
  </si>
  <si>
    <t xml:space="preserve">•  Bulunan değer birincil drenaj debisidir. Acil taşma, boru ve süzgeç kapasitesi ayrıca hesaplanır.</t>
  </si>
  <si>
    <t xml:space="preserve">Boru ve iniş nasıl hesaplanır?</t>
  </si>
  <si>
    <t xml:space="preserve">•  Boru kapasitesi:  Qp = 2,5 × 10^-4 × kb^-0,167 × di^2,667 × f^1,667   (Qp: L/s;  kb ve di: mm).</t>
  </si>
  <si>
    <t xml:space="preserve">•  di: iç çap  ·  f: suyla dolu kesit oranı (su yüksekliği / boru çapı değildir)  ·  kb: hidrolik pürüzlülük (çatı türünden seçilmez).</t>
  </si>
  <si>
    <t xml:space="preserve">•  Daha küçük f veya daha büyük kb kapasiteyi azaltır.</t>
  </si>
  <si>
    <t xml:space="preserve">•  Standart mod: f = 0,33 ve kb = 0,25 mm (referans yöntemin ön boyutlandırma kabulleri). Projeye uygunluğunu doğrulayın.</t>
  </si>
  <si>
    <t xml:space="preserve">•  Uzman modu için belgeli proje dayanağı gerekir; f değeri 0,20 – 0,33 aralığında olmalıdır.</t>
  </si>
  <si>
    <t xml:space="preserve">•  “Tek iniş için min. iç çap”, listedeki ilk yeterli çaptır; 300 mm üzeri için ayrı boyutlandırma gerekir.</t>
  </si>
  <si>
    <t xml:space="preserve">•  Süzgeç kapasitesi: seçilen süzgecin üretici föyünde, projede izin verilen su yüksekliği için belirtilen değeri (L/s) girin.</t>
  </si>
  <si>
    <t xml:space="preserve">•  Süzgeç verisi girilmezse yalnız boru kapasitesine göre alt sınır bulunur; süzgeçli toplam gösterilmez.</t>
  </si>
  <si>
    <t xml:space="preserve">•  Dengesiz akış, bağlantılar, su birikmesi, oluklar, dirsekler ve aşağı hatlar ayrıca kontrol edilir.</t>
  </si>
  <si>
    <t xml:space="preserve">•  Acil taşma ve tıkanma güvenliği ayrı tasarlanır; verilen adede dahil değildir.</t>
  </si>
  <si>
    <t xml:space="preserve">•  İç çapı sonucu sağlayan gerçek ürünü seçin. Süzgeç bağlantısının gerektirdiği çapı küçültmeyin.</t>
  </si>
  <si>
    <t xml:space="preserve">Kaynaklar</t>
  </si>
  <si>
    <t xml:space="preserve">•  MasterMEP hesap yöntemi ve eğitim örneği</t>
  </si>
  <si>
    <t xml:space="preserve">https://mastermep.com/yazi?slug=cati-yagmur-suyu-debisi</t>
  </si>
  <si>
    <t xml:space="preserve">•  MGM kısa süreli yağış verileri (proje yağış şiddeti otomatik seçilmez)</t>
  </si>
  <si>
    <t xml:space="preserve">https://www.mgm.gov.tr/veridegerlendirme/maksimum-yagislar.aspx</t>
  </si>
  <si>
    <t xml:space="preserve">•  LORO – Runoff Coefficient (çatı katsayıları)</t>
  </si>
  <si>
    <t xml:space="preserve">https://www.loro.de/en/service/abc/runoff-coefficient</t>
  </si>
  <si>
    <t xml:space="preserve">•  HR Wallingford, R W P May, SR620 (2003), §10.1.1, Denklem 10.1, s.34</t>
  </si>
  <si>
    <t xml:space="preserve">https://eprints.hrwallingford.com/495/1/Manual-roof-drainage-system-HRWallingford-SR620.pdf</t>
  </si>
  <si>
    <t xml:space="preserve">•  HR Wallingford kılavuzu BS EN 12056-3:2000 yöntemini açıklar (tarihsel kaynak). Proje şartlarını ve güncel ürün verisini doğrulayın.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</si>
</sst>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"/>
    <numFmt numFmtId="167" formatCode="#,##0.00"/>
    <numFmt numFmtId="168" formatCode="#,##0.00&quot; m²&quot;"/>
    <numFmt numFmtId="169" formatCode="0.000&quot; L/s/m²&quot;"/>
    <numFmt numFmtId="170" formatCode="0&quot; mm&quot;"/>
    <numFmt numFmtId="171" formatCode="0.00&quot; L/s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2563EB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BFDBFE"/>
      <name val="Arial"/>
      <family val="0"/>
      <charset val="1"/>
    </font>
    <font>
      <b val="true"/>
      <u val="single"/>
      <sz val="10"/>
      <color rgb="FFFFFFFF"/>
      <name val="Arial"/>
      <family val="0"/>
      <charset val="1"/>
    </font>
    <font>
      <b val="true"/>
      <sz val="8"/>
      <color rgb="FF64748B"/>
      <name val="Arial"/>
      <family val="0"/>
      <charset val="1"/>
    </font>
    <font>
      <b val="true"/>
      <sz val="24"/>
      <color rgb="FF1E3A8A"/>
      <name val="Arial"/>
      <family val="0"/>
      <charset val="1"/>
    </font>
    <font>
      <b val="true"/>
      <sz val="16"/>
      <color rgb="FF1E3A8A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1D4ED8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2"/>
      <color rgb="FF1E3A8A"/>
      <name val="Arial"/>
      <family val="0"/>
      <charset val="1"/>
    </font>
    <font>
      <b val="true"/>
      <sz val="10"/>
      <color rgb="FF1E293B"/>
      <name val="Arial"/>
      <family val="0"/>
      <charset val="1"/>
    </font>
    <font>
      <b val="true"/>
      <sz val="10"/>
      <color rgb="FF1D4ED8"/>
      <name val="Arial"/>
      <family val="0"/>
      <charset val="1"/>
    </font>
    <font>
      <sz val="9.5"/>
      <color rgb="FF475569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1E3A8A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1"/>
      <color rgb="FF1E3A8A"/>
      <name val="Arial"/>
      <family val="0"/>
      <charset val="1"/>
    </font>
    <font>
      <b val="true"/>
      <u val="single"/>
      <sz val="9.5"/>
      <color rgb="FF2563EB"/>
      <name val="Arial"/>
      <family val="0"/>
      <charset val="1"/>
    </font>
    <font>
      <b val="true"/>
      <sz val="9.5"/>
      <color rgb="FF1E293B"/>
      <name val="Arial"/>
      <family val="0"/>
      <charset val="1"/>
    </font>
    <font>
      <u val="single"/>
      <sz val="8.5"/>
      <color rgb="FF2563E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EFF6FF"/>
        <bgColor rgb="FFF1F5F9"/>
      </patternFill>
    </fill>
    <fill>
      <patternFill patternType="solid">
        <fgColor rgb="FFFFF7D6"/>
        <bgColor rgb="FFFDE8E4"/>
      </patternFill>
    </fill>
    <fill>
      <patternFill patternType="solid">
        <fgColor rgb="FFF1F5F9"/>
        <bgColor rgb="FFEFF6FF"/>
      </patternFill>
    </fill>
    <fill>
      <patternFill patternType="solid">
        <fgColor rgb="FFF8FAFC"/>
        <bgColor rgb="FFFFFFFF"/>
      </patternFill>
    </fill>
    <fill>
      <patternFill patternType="solid">
        <fgColor rgb="FFFFFFFF"/>
        <bgColor rgb="FFF8FAF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>
        <color rgb="FF2563EB"/>
      </left>
      <right/>
      <top/>
      <bottom/>
      <diagonal/>
    </border>
    <border diagonalUp="false" diagonalDown="false">
      <left style="thin">
        <color rgb="FFEBC85A"/>
      </left>
      <right style="thin">
        <color rgb="FFEBC85A"/>
      </right>
      <top style="thin">
        <color rgb="FFEBC85A"/>
      </top>
      <bottom style="thin">
        <color rgb="FFEBC85A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/>
      <right/>
      <top style="thin">
        <color rgb="FF64748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9" fillId="3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6" fontId="10" fillId="3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1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68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2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18" fillId="5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6" borderId="3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65" fontId="18" fillId="5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5" fontId="21" fillId="3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22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2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5" borderId="5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4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6" fontId="9" fillId="3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0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71" fontId="22" fillId="5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5" fontId="18" fillId="5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5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6" fontId="18" fillId="5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6" fontId="23" fillId="3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7" borderId="3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5" fontId="18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5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5" fontId="16" fillId="4" borderId="2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8" fillId="5" borderId="3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color rgb="FF9C2B20"/>
      </font>
      <fill>
        <patternFill>
          <bgColor rgb="FFFDE8E4"/>
        </patternFill>
      </fill>
    </dxf>
    <dxf>
      <font>
        <color rgb="FF166534"/>
      </font>
      <fill>
        <patternFill>
          <bgColor rgb="FFDCFCE7"/>
        </patternFill>
      </fill>
    </dxf>
    <dxf>
      <font>
        <i val="1"/>
        <color rgb="FF94A3B8"/>
      </font>
    </dxf>
    <dxf>
      <font>
        <b val="1"/>
        <color rgb="FF9C2B20"/>
      </font>
      <fill>
        <patternFill>
          <bgColor rgb="FFFDE8E4"/>
        </patternFill>
      </fill>
    </dxf>
    <dxf>
      <font>
        <b val="1"/>
        <color rgb="FF1D4ED8"/>
      </font>
      <fill>
        <patternFill>
          <bgColor rgb="FFFFF7D6"/>
        </patternFill>
      </fill>
    </dxf>
    <dxf>
      <font>
        <b val="1"/>
        <color rgb="FF1E3A8A"/>
      </font>
      <fill>
        <patternFill>
          <bgColor rgb="FFBFDBF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F1F5F9"/>
      <rgbColor rgb="FF808080"/>
      <rgbColor rgb="FF9999FF"/>
      <rgbColor rgb="FF993366"/>
      <rgbColor rgb="FFFFF7D6"/>
      <rgbColor rgb="FFDCFCE7"/>
      <rgbColor rgb="FF660066"/>
      <rgbColor rgb="FFFF8080"/>
      <rgbColor rgb="FF1D4ED8"/>
      <rgbColor rgb="FFBFD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6FF"/>
      <rgbColor rgb="FFE2E8F0"/>
      <rgbColor rgb="FFFDE8E4"/>
      <rgbColor rgb="FFF8FAFC"/>
      <rgbColor rgb="FFFF99CC"/>
      <rgbColor rgb="FFCC99FF"/>
      <rgbColor rgb="FFEBC85A"/>
      <rgbColor rgb="FF2563EB"/>
      <rgbColor rgb="FF33CCCC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475569"/>
      <rgbColor rgb="FF9C2B20"/>
      <rgbColor rgb="FF993366"/>
      <rgbColor rgb="FF1E3A8A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57240</xdr:colOff>
      <xdr:row>0</xdr:row>
      <xdr:rowOff>47520</xdr:rowOff>
    </xdr:from>
    <xdr:to>
      <xdr:col>2</xdr:col>
      <xdr:colOff>432000</xdr:colOff>
      <xdr:row>0</xdr:row>
      <xdr:rowOff>485280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33640" y="47520"/>
          <a:ext cx="2066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57240</xdr:colOff>
      <xdr:row>0</xdr:row>
      <xdr:rowOff>47520</xdr:rowOff>
    </xdr:from>
    <xdr:to>
      <xdr:col>2</xdr:col>
      <xdr:colOff>572760</xdr:colOff>
      <xdr:row>0</xdr:row>
      <xdr:rowOff>485280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33640" y="47520"/>
          <a:ext cx="2066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57240</xdr:colOff>
      <xdr:row>0</xdr:row>
      <xdr:rowOff>47520</xdr:rowOff>
    </xdr:from>
    <xdr:to>
      <xdr:col>1</xdr:col>
      <xdr:colOff>2123640</xdr:colOff>
      <xdr:row>0</xdr:row>
      <xdr:rowOff>485280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33640" y="47520"/>
          <a:ext cx="2066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stermep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astermep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astermep.com/" TargetMode="External"/><Relationship Id="rId2" Type="http://schemas.openxmlformats.org/officeDocument/2006/relationships/hyperlink" Target="https://mastermep.com/yazi?slug=cati-yagmur-suyu-debisi" TargetMode="External"/><Relationship Id="rId3" Type="http://schemas.openxmlformats.org/officeDocument/2006/relationships/hyperlink" Target="https://www.mgm.gov.tr/veridegerlendirme/maksimum-yagislar.aspx" TargetMode="External"/><Relationship Id="rId4" Type="http://schemas.openxmlformats.org/officeDocument/2006/relationships/hyperlink" Target="https://www.loro.de/en/service/abc/runoff-coefficient" TargetMode="External"/><Relationship Id="rId5" Type="http://schemas.openxmlformats.org/officeDocument/2006/relationships/hyperlink" Target="https://eprints.hrwallingford.com/495/1/Manual-roof-drainage-system-HRWallingford-SR620.pdf" TargetMode="External"/><Relationship Id="rId6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3A8A"/>
    <pageSetUpPr fitToPage="true"/>
  </sheetPr>
  <dimension ref="B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40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2.5"/>
  </cols>
  <sheetData>
    <row r="1" customFormat="false" ht="45.75" hidden="false" customHeight="true" outlineLevel="0" collapsed="false">
      <c r="G1" s="1" t="s">
        <v>0</v>
      </c>
    </row>
    <row r="2" customFormat="false" ht="37.5" hidden="false" customHeight="true" outlineLevel="0" collapsed="false">
      <c r="B2" s="2" t="s">
        <v>1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2</v>
      </c>
      <c r="C3" s="3"/>
      <c r="D3" s="3"/>
      <c r="E3" s="3"/>
      <c r="F3" s="3"/>
      <c r="G3" s="4" t="s">
        <v>3</v>
      </c>
    </row>
    <row r="4" customFormat="false" ht="9.75" hidden="false" customHeight="true" outlineLevel="0" collapsed="false"/>
    <row r="5" customFormat="false" ht="18" hidden="false" customHeight="true" outlineLevel="0" collapsed="false">
      <c r="B5" s="5" t="s">
        <v>4</v>
      </c>
      <c r="C5" s="5"/>
      <c r="D5" s="5" t="s">
        <v>5</v>
      </c>
      <c r="E5" s="5"/>
      <c r="F5" s="5"/>
      <c r="G5" s="5"/>
    </row>
    <row r="6" customFormat="false" ht="37.5" hidden="false" customHeight="true" outlineLevel="0" collapsed="false">
      <c r="B6" s="6" t="n">
        <f aca="false">IF(AND(COUNT(G26:G33)&gt;0,SUMPRODUCT(ISTEXT(G26:G33)*(G26:G33&lt;&gt;""))=0),SUM(G26:G33),"Eksik girdi")</f>
        <v>30</v>
      </c>
      <c r="C6" s="6"/>
      <c r="D6" s="7" t="str">
        <f aca="false">IF(ISNUMBER(C14),IF(ABS(C34-C14)&lt;0.000001,"✓  Alanlar eşit","✗  Alanlar eşit değil – kontrol edin"),"Hedef alanı girin")</f>
        <v>✓  Alanlar eşit</v>
      </c>
      <c r="E6" s="7"/>
      <c r="F6" s="7"/>
      <c r="G6" s="7"/>
    </row>
    <row r="7" customFormat="false" ht="18" hidden="false" customHeight="true" outlineLevel="0" collapsed="false">
      <c r="B7" s="8" t="s">
        <v>6</v>
      </c>
      <c r="C7" s="8"/>
      <c r="D7" s="8" t="str">
        <f aca="false">IF(ISNUMBER(C14),"Tanımlanan "&amp;ROUND(C34,2)&amp;" m²   ·   Hedef "&amp;ROUND(C14,2)&amp;" m²","1. bölümdeki hedef etkin çatı alanını girin")</f>
        <v>Tanımlanan 600 m²   ·   Hedef 600 m²</v>
      </c>
      <c r="E7" s="8"/>
      <c r="F7" s="8"/>
      <c r="G7" s="8"/>
    </row>
    <row r="8" customFormat="false" ht="9.75" hidden="false" customHeight="true" outlineLevel="0" collapsed="false"/>
    <row r="9" customFormat="false" ht="19.5" hidden="false" customHeight="true" outlineLevel="0" collapsed="false">
      <c r="B9" s="9" t="s">
        <v>7</v>
      </c>
      <c r="C9" s="10" t="s">
        <v>8</v>
      </c>
      <c r="D9" s="11" t="s">
        <v>9</v>
      </c>
      <c r="E9" s="11"/>
      <c r="F9" s="11"/>
      <c r="G9" s="11"/>
    </row>
    <row r="10" customFormat="false" ht="7.5" hidden="false" customHeight="true" outlineLevel="0" collapsed="false"/>
    <row r="11" customFormat="false" ht="25.5" hidden="false" customHeight="true" outlineLevel="0" collapsed="false">
      <c r="B11" s="12" t="s">
        <v>10</v>
      </c>
      <c r="C11" s="12"/>
      <c r="D11" s="12"/>
      <c r="E11" s="12"/>
      <c r="F11" s="12"/>
      <c r="G11" s="12"/>
    </row>
    <row r="12" customFormat="false" ht="24" hidden="false" customHeight="true" outlineLevel="0" collapsed="false">
      <c r="B12" s="13" t="s">
        <v>11</v>
      </c>
      <c r="C12" s="14" t="n">
        <v>180</v>
      </c>
      <c r="D12" s="15" t="s">
        <v>12</v>
      </c>
      <c r="E12" s="15"/>
      <c r="F12" s="15"/>
      <c r="G12" s="15"/>
    </row>
    <row r="13" customFormat="false" ht="24" hidden="false" customHeight="true" outlineLevel="0" collapsed="false">
      <c r="B13" s="13" t="s">
        <v>13</v>
      </c>
      <c r="C13" s="16" t="s">
        <v>14</v>
      </c>
      <c r="D13" s="15" t="s">
        <v>15</v>
      </c>
      <c r="E13" s="15"/>
      <c r="F13" s="15"/>
      <c r="G13" s="15"/>
    </row>
    <row r="14" customFormat="false" ht="24" hidden="false" customHeight="true" outlineLevel="0" collapsed="false">
      <c r="B14" s="13" t="s">
        <v>16</v>
      </c>
      <c r="C14" s="17" t="n">
        <v>600</v>
      </c>
      <c r="D14" s="15" t="s">
        <v>17</v>
      </c>
      <c r="E14" s="15"/>
      <c r="F14" s="15"/>
      <c r="G14" s="15"/>
    </row>
    <row r="15" customFormat="false" ht="7.5" hidden="false" customHeight="true" outlineLevel="0" collapsed="false"/>
    <row r="16" customFormat="false" ht="18" hidden="false" customHeight="true" outlineLevel="0" collapsed="false">
      <c r="B16" s="18" t="s">
        <v>18</v>
      </c>
    </row>
    <row r="17" customFormat="false" ht="21.75" hidden="false" customHeight="true" outlineLevel="0" collapsed="false">
      <c r="B17" s="13" t="s">
        <v>19</v>
      </c>
      <c r="C17" s="19" t="s">
        <v>20</v>
      </c>
      <c r="D17" s="19"/>
      <c r="E17" s="15" t="s">
        <v>21</v>
      </c>
      <c r="F17" s="15"/>
      <c r="G17" s="15"/>
    </row>
    <row r="18" customFormat="false" ht="21.75" hidden="false" customHeight="true" outlineLevel="0" collapsed="false">
      <c r="B18" s="13" t="s">
        <v>22</v>
      </c>
      <c r="C18" s="19" t="s">
        <v>23</v>
      </c>
      <c r="D18" s="19"/>
      <c r="E18" s="15" t="s">
        <v>24</v>
      </c>
      <c r="F18" s="15"/>
      <c r="G18" s="15"/>
    </row>
    <row r="19" customFormat="false" ht="21.75" hidden="false" customHeight="true" outlineLevel="0" collapsed="false">
      <c r="B19" s="13" t="s">
        <v>25</v>
      </c>
      <c r="C19" s="19" t="s">
        <v>20</v>
      </c>
      <c r="D19" s="19"/>
      <c r="E19" s="15" t="s">
        <v>26</v>
      </c>
      <c r="F19" s="15"/>
      <c r="G19" s="15"/>
    </row>
    <row r="20" customFormat="false" ht="9.75" hidden="false" customHeight="true" outlineLevel="0" collapsed="false"/>
    <row r="21" customFormat="false" ht="25.5" hidden="false" customHeight="true" outlineLevel="0" collapsed="false">
      <c r="B21" s="12" t="s">
        <v>27</v>
      </c>
      <c r="C21" s="12"/>
      <c r="D21" s="12"/>
      <c r="E21" s="12"/>
      <c r="F21" s="12"/>
      <c r="G21" s="12"/>
    </row>
    <row r="22" customFormat="false" ht="30" hidden="false" customHeight="true" outlineLevel="0" collapsed="false">
      <c r="B22" s="20" t="s">
        <v>28</v>
      </c>
      <c r="C22" s="20"/>
      <c r="D22" s="20"/>
      <c r="E22" s="20"/>
      <c r="F22" s="20"/>
      <c r="G22" s="20"/>
    </row>
    <row r="23" customFormat="false" ht="24" hidden="false" customHeight="true" outlineLevel="0" collapsed="false">
      <c r="B23" s="13" t="s">
        <v>29</v>
      </c>
      <c r="C23" s="21" t="n">
        <f aca="false">IF(AND(ISNUMBER(C12),C12&gt;=0,OR(C13="mm/h",C13="L/s/m²")),IF(C13="mm/h",C12/3600,C12),"Değer giriniz")</f>
        <v>0.05</v>
      </c>
      <c r="D23" s="15" t="s">
        <v>30</v>
      </c>
      <c r="E23" s="15"/>
      <c r="F23" s="15"/>
      <c r="G23" s="15"/>
    </row>
    <row r="24" customFormat="false" ht="7.5" hidden="false" customHeight="true" outlineLevel="0" collapsed="false"/>
    <row r="25" customFormat="false" ht="33.75" hidden="false" customHeight="true" outlineLevel="0" collapsed="false">
      <c r="B25" s="22" t="s">
        <v>31</v>
      </c>
      <c r="C25" s="23" t="s">
        <v>32</v>
      </c>
      <c r="D25" s="23" t="s">
        <v>33</v>
      </c>
      <c r="E25" s="23" t="s">
        <v>34</v>
      </c>
      <c r="F25" s="23" t="s">
        <v>35</v>
      </c>
      <c r="G25" s="23" t="s">
        <v>36</v>
      </c>
    </row>
    <row r="26" customFormat="false" ht="25.5" hidden="false" customHeight="true" outlineLevel="0" collapsed="false">
      <c r="B26" s="13" t="s">
        <v>37</v>
      </c>
      <c r="C26" s="14" t="n">
        <v>150</v>
      </c>
      <c r="D26" s="19" t="s">
        <v>38</v>
      </c>
      <c r="E26" s="24"/>
      <c r="F26" s="25" t="n">
        <f aca="false">IF(AND(C26="",D26="",E26=""),"",IF(D26=Bilgi!$B$14,IF(AND(ISNUMBER(E26),E26&gt;=0,E26&lt;=1),E26,"Manuel C girin"),IF(COUNTIF(Bilgi!$B$7:$B$13,D26)=1,INDEX(Bilgi!$C$7:$C$13,MATCH(D26,Bilgi!$B$7:$B$13,0)),"Tür seçin")))</f>
        <v>1</v>
      </c>
      <c r="G26" s="26" t="n">
        <f aca="false">IF(AND(C26="",D26="",E26=""),"",IF(NOT(AND(ISNUMBER(C26),C26&gt;0)),"Alan girin",IF(NOT(ISNUMBER(F26)),F26,IF(NOT(ISNUMBER($C$23)),"Yağış girin",$C$23*C26*F26))))</f>
        <v>7.5</v>
      </c>
    </row>
    <row r="27" customFormat="false" ht="25.5" hidden="false" customHeight="true" outlineLevel="0" collapsed="false">
      <c r="B27" s="13" t="s">
        <v>39</v>
      </c>
      <c r="C27" s="14" t="n">
        <v>150</v>
      </c>
      <c r="D27" s="19" t="s">
        <v>38</v>
      </c>
      <c r="E27" s="24"/>
      <c r="F27" s="25" t="n">
        <f aca="false">IF(AND(C27="",D27="",E27=""),"",IF(D27=Bilgi!$B$14,IF(AND(ISNUMBER(E27),E27&gt;=0,E27&lt;=1),E27,"Manuel C girin"),IF(COUNTIF(Bilgi!$B$7:$B$13,D27)=1,INDEX(Bilgi!$C$7:$C$13,MATCH(D27,Bilgi!$B$7:$B$13,0)),"Tür seçin")))</f>
        <v>1</v>
      </c>
      <c r="G27" s="26" t="n">
        <f aca="false">IF(AND(C27="",D27="",E27=""),"",IF(NOT(AND(ISNUMBER(C27),C27&gt;0)),"Alan girin",IF(NOT(ISNUMBER(F27)),F27,IF(NOT(ISNUMBER($C$23)),"Yağış girin",$C$23*C27*F27))))</f>
        <v>7.5</v>
      </c>
    </row>
    <row r="28" customFormat="false" ht="25.5" hidden="false" customHeight="true" outlineLevel="0" collapsed="false">
      <c r="B28" s="13" t="s">
        <v>40</v>
      </c>
      <c r="C28" s="14" t="n">
        <v>150</v>
      </c>
      <c r="D28" s="19" t="s">
        <v>38</v>
      </c>
      <c r="E28" s="24"/>
      <c r="F28" s="25" t="n">
        <f aca="false">IF(AND(C28="",D28="",E28=""),"",IF(D28=Bilgi!$B$14,IF(AND(ISNUMBER(E28),E28&gt;=0,E28&lt;=1),E28,"Manuel C girin"),IF(COUNTIF(Bilgi!$B$7:$B$13,D28)=1,INDEX(Bilgi!$C$7:$C$13,MATCH(D28,Bilgi!$B$7:$B$13,0)),"Tür seçin")))</f>
        <v>1</v>
      </c>
      <c r="G28" s="26" t="n">
        <f aca="false">IF(AND(C28="",D28="",E28=""),"",IF(NOT(AND(ISNUMBER(C28),C28&gt;0)),"Alan girin",IF(NOT(ISNUMBER(F28)),F28,IF(NOT(ISNUMBER($C$23)),"Yağış girin",$C$23*C28*F28))))</f>
        <v>7.5</v>
      </c>
    </row>
    <row r="29" customFormat="false" ht="25.5" hidden="false" customHeight="true" outlineLevel="0" collapsed="false">
      <c r="B29" s="13" t="s">
        <v>41</v>
      </c>
      <c r="C29" s="14" t="n">
        <v>150</v>
      </c>
      <c r="D29" s="19" t="s">
        <v>38</v>
      </c>
      <c r="E29" s="24"/>
      <c r="F29" s="25" t="n">
        <f aca="false">IF(AND(C29="",D29="",E29=""),"",IF(D29=Bilgi!$B$14,IF(AND(ISNUMBER(E29),E29&gt;=0,E29&lt;=1),E29,"Manuel C girin"),IF(COUNTIF(Bilgi!$B$7:$B$13,D29)=1,INDEX(Bilgi!$C$7:$C$13,MATCH(D29,Bilgi!$B$7:$B$13,0)),"Tür seçin")))</f>
        <v>1</v>
      </c>
      <c r="G29" s="26" t="n">
        <f aca="false">IF(AND(C29="",D29="",E29=""),"",IF(NOT(AND(ISNUMBER(C29),C29&gt;0)),"Alan girin",IF(NOT(ISNUMBER(F29)),F29,IF(NOT(ISNUMBER($C$23)),"Yağış girin",$C$23*C29*F29))))</f>
        <v>7.5</v>
      </c>
    </row>
    <row r="30" customFormat="false" ht="25.5" hidden="false" customHeight="true" outlineLevel="0" collapsed="false">
      <c r="B30" s="13" t="s">
        <v>42</v>
      </c>
      <c r="C30" s="14"/>
      <c r="D30" s="19"/>
      <c r="E30" s="24"/>
      <c r="F30" s="25" t="str">
        <f aca="false">IF(AND(C30="",D30="",E30=""),"",IF(D30=Bilgi!$B$14,IF(AND(ISNUMBER(E30),E30&gt;=0,E30&lt;=1),E30,"Manuel C girin"),IF(COUNTIF(Bilgi!$B$7:$B$13,D30)=1,INDEX(Bilgi!$C$7:$C$13,MATCH(D30,Bilgi!$B$7:$B$13,0)),"Tür seçin")))</f>
        <v/>
      </c>
      <c r="G30" s="26" t="str">
        <f aca="false">IF(AND(C30="",D30="",E30=""),"",IF(NOT(AND(ISNUMBER(C30),C30&gt;0)),"Alan girin",IF(NOT(ISNUMBER(F30)),F30,IF(NOT(ISNUMBER($C$23)),"Yağış girin",$C$23*C30*F30))))</f>
        <v/>
      </c>
    </row>
    <row r="31" customFormat="false" ht="25.5" hidden="false" customHeight="true" outlineLevel="0" collapsed="false">
      <c r="B31" s="13" t="s">
        <v>43</v>
      </c>
      <c r="C31" s="14"/>
      <c r="D31" s="19"/>
      <c r="E31" s="24"/>
      <c r="F31" s="25" t="str">
        <f aca="false">IF(AND(C31="",D31="",E31=""),"",IF(D31=Bilgi!$B$14,IF(AND(ISNUMBER(E31),E31&gt;=0,E31&lt;=1),E31,"Manuel C girin"),IF(COUNTIF(Bilgi!$B$7:$B$13,D31)=1,INDEX(Bilgi!$C$7:$C$13,MATCH(D31,Bilgi!$B$7:$B$13,0)),"Tür seçin")))</f>
        <v/>
      </c>
      <c r="G31" s="26" t="str">
        <f aca="false">IF(AND(C31="",D31="",E31=""),"",IF(NOT(AND(ISNUMBER(C31),C31&gt;0)),"Alan girin",IF(NOT(ISNUMBER(F31)),F31,IF(NOT(ISNUMBER($C$23)),"Yağış girin",$C$23*C31*F31))))</f>
        <v/>
      </c>
    </row>
    <row r="32" customFormat="false" ht="25.5" hidden="false" customHeight="true" outlineLevel="0" collapsed="false">
      <c r="B32" s="13" t="s">
        <v>44</v>
      </c>
      <c r="C32" s="14"/>
      <c r="D32" s="19"/>
      <c r="E32" s="24"/>
      <c r="F32" s="25" t="str">
        <f aca="false">IF(AND(C32="",D32="",E32=""),"",IF(D32=Bilgi!$B$14,IF(AND(ISNUMBER(E32),E32&gt;=0,E32&lt;=1),E32,"Manuel C girin"),IF(COUNTIF(Bilgi!$B$7:$B$13,D32)=1,INDEX(Bilgi!$C$7:$C$13,MATCH(D32,Bilgi!$B$7:$B$13,0)),"Tür seçin")))</f>
        <v/>
      </c>
      <c r="G32" s="26" t="str">
        <f aca="false">IF(AND(C32="",D32="",E32=""),"",IF(NOT(AND(ISNUMBER(C32),C32&gt;0)),"Alan girin",IF(NOT(ISNUMBER(F32)),F32,IF(NOT(ISNUMBER($C$23)),"Yağış girin",$C$23*C32*F32))))</f>
        <v/>
      </c>
    </row>
    <row r="33" customFormat="false" ht="25.5" hidden="false" customHeight="true" outlineLevel="0" collapsed="false">
      <c r="B33" s="13" t="s">
        <v>45</v>
      </c>
      <c r="C33" s="14"/>
      <c r="D33" s="19"/>
      <c r="E33" s="24"/>
      <c r="F33" s="25" t="str">
        <f aca="false">IF(AND(C33="",D33="",E33=""),"",IF(D33=Bilgi!$B$14,IF(AND(ISNUMBER(E33),E33&gt;=0,E33&lt;=1),E33,"Manuel C girin"),IF(COUNTIF(Bilgi!$B$7:$B$13,D33)=1,INDEX(Bilgi!$C$7:$C$13,MATCH(D33,Bilgi!$B$7:$B$13,0)),"Tür seçin")))</f>
        <v/>
      </c>
      <c r="G33" s="26" t="str">
        <f aca="false">IF(AND(C33="",D33="",E33=""),"",IF(NOT(AND(ISNUMBER(C33),C33&gt;0)),"Alan girin",IF(NOT(ISNUMBER(F33)),F33,IF(NOT(ISNUMBER($C$23)),"Yağış girin",$C$23*C33*F33))))</f>
        <v/>
      </c>
    </row>
    <row r="34" customFormat="false" ht="25.5" hidden="false" customHeight="true" outlineLevel="0" collapsed="false">
      <c r="B34" s="27" t="s">
        <v>46</v>
      </c>
      <c r="C34" s="28" t="n">
        <f aca="false">SUM(C26:C33)</f>
        <v>600</v>
      </c>
      <c r="D34" s="29"/>
      <c r="E34" s="29"/>
      <c r="F34" s="29"/>
      <c r="G34" s="30" t="n">
        <f aca="false">B6</f>
        <v>30</v>
      </c>
    </row>
    <row r="35" customFormat="false" ht="12" hidden="false" customHeight="true" outlineLevel="0" collapsed="false"/>
    <row r="36" customFormat="false" ht="25.5" hidden="false" customHeight="true" outlineLevel="0" collapsed="false">
      <c r="B36" s="12" t="s">
        <v>47</v>
      </c>
      <c r="C36" s="12"/>
      <c r="D36" s="12"/>
      <c r="E36" s="12"/>
      <c r="F36" s="12"/>
      <c r="G36" s="12"/>
    </row>
    <row r="37" customFormat="false" ht="16.5" hidden="false" customHeight="true" outlineLevel="0" collapsed="false">
      <c r="B37" s="31" t="s">
        <v>48</v>
      </c>
      <c r="C37" s="31"/>
      <c r="D37" s="31"/>
      <c r="E37" s="31"/>
      <c r="F37" s="31"/>
      <c r="G37" s="31"/>
    </row>
    <row r="38" customFormat="false" ht="16.5" hidden="false" customHeight="true" outlineLevel="0" collapsed="false">
      <c r="B38" s="31" t="s">
        <v>49</v>
      </c>
      <c r="C38" s="31"/>
      <c r="D38" s="31"/>
      <c r="E38" s="31"/>
      <c r="F38" s="31"/>
      <c r="G38" s="31"/>
    </row>
    <row r="39" customFormat="false" ht="16.5" hidden="false" customHeight="true" outlineLevel="0" collapsed="false">
      <c r="B39" s="31" t="s">
        <v>50</v>
      </c>
      <c r="C39" s="31"/>
      <c r="D39" s="31"/>
      <c r="E39" s="31"/>
      <c r="F39" s="31"/>
      <c r="G39" s="31"/>
    </row>
    <row r="40" customFormat="false" ht="16.5" hidden="false" customHeight="true" outlineLevel="0" collapsed="false">
      <c r="B40" s="31" t="s">
        <v>51</v>
      </c>
      <c r="C40" s="31"/>
      <c r="D40" s="31"/>
      <c r="E40" s="31"/>
      <c r="F40" s="31"/>
      <c r="G40" s="32" t="s">
        <v>52</v>
      </c>
    </row>
  </sheetData>
  <sheetProtection algorithmName="SHA-512" hashValue="e+sEm2Mh/7VWgKQOo4xNoTIoC/M9HaNM9Yh1Bzt46gSnwlQVMkpX+S5/6M3WbT2cCYjO1dQAkJ/ArhgaWhETRA==" saltValue="PIr1RnX5Z0+CZEHTxfhacQ==" spinCount="100000" sheet="1" objects="1" scenarios="1"/>
  <mergeCells count="27">
    <mergeCell ref="B2:G2"/>
    <mergeCell ref="B3:F3"/>
    <mergeCell ref="B5:C5"/>
    <mergeCell ref="D5:G5"/>
    <mergeCell ref="B6:C6"/>
    <mergeCell ref="D6:G6"/>
    <mergeCell ref="B7:C7"/>
    <mergeCell ref="D7:G7"/>
    <mergeCell ref="D9:G9"/>
    <mergeCell ref="B11:G11"/>
    <mergeCell ref="D12:G12"/>
    <mergeCell ref="D13:G13"/>
    <mergeCell ref="D14:G14"/>
    <mergeCell ref="C17:D17"/>
    <mergeCell ref="E17:G17"/>
    <mergeCell ref="C18:D18"/>
    <mergeCell ref="E18:G18"/>
    <mergeCell ref="C19:D19"/>
    <mergeCell ref="E19:G19"/>
    <mergeCell ref="B21:G21"/>
    <mergeCell ref="B22:G22"/>
    <mergeCell ref="D23:G23"/>
    <mergeCell ref="B36:G36"/>
    <mergeCell ref="B37:G37"/>
    <mergeCell ref="B38:G38"/>
    <mergeCell ref="B39:G39"/>
    <mergeCell ref="B40:F40"/>
  </mergeCells>
  <conditionalFormatting sqref="B5:C7">
    <cfRule type="expression" priority="2" aboveAverage="0" equalAverage="0" bottom="0" percent="0" rank="0" text="" dxfId="0">
      <formula>NOT(ISNUMBER($B$6))</formula>
    </cfRule>
  </conditionalFormatting>
  <conditionalFormatting sqref="D5:G7">
    <cfRule type="expression" priority="3" aboveAverage="0" equalAverage="0" bottom="0" percent="0" rank="0" text="" dxfId="1">
      <formula>LEFT($D$6,1)="✓"</formula>
    </cfRule>
    <cfRule type="expression" priority="4" aboveAverage="0" equalAverage="0" bottom="0" percent="0" rank="0" text="" dxfId="0">
      <formula>1</formula>
    </cfRule>
  </conditionalFormatting>
  <conditionalFormatting sqref="C17:D17">
    <cfRule type="expression" priority="5" aboveAverage="0" equalAverage="0" bottom="0" percent="0" rank="0" text="" dxfId="2">
      <formula>$C$17="Eğitim örneği; yerel veri girin"</formula>
    </cfRule>
  </conditionalFormatting>
  <conditionalFormatting sqref="C18:D18">
    <cfRule type="expression" priority="6" aboveAverage="0" equalAverage="0" bottom="0" percent="0" rank="0" text="" dxfId="2">
      <formula>$C$18="Projeye göre girin"</formula>
    </cfRule>
  </conditionalFormatting>
  <conditionalFormatting sqref="C19:D19">
    <cfRule type="expression" priority="7" aboveAverage="0" equalAverage="0" bottom="0" percent="0" rank="0" text="" dxfId="2">
      <formula>$C$19="Eğitim örneği; yerel veri girin"</formula>
    </cfRule>
  </conditionalFormatting>
  <conditionalFormatting sqref="E26">
    <cfRule type="expression" priority="8" aboveAverage="0" equalAverage="0" bottom="0" percent="0" rank="0" text="" dxfId="3">
      <formula>AND($D26=Bilgi!$B$14,NOT(ISNUMBER($E26)))</formula>
    </cfRule>
    <cfRule type="expression" priority="9" aboveAverage="0" equalAverage="0" bottom="0" percent="0" rank="0" text="" dxfId="4">
      <formula>$D26=Bilgi!$B$14</formula>
    </cfRule>
  </conditionalFormatting>
  <conditionalFormatting sqref="E27">
    <cfRule type="expression" priority="10" aboveAverage="0" equalAverage="0" bottom="0" percent="0" rank="0" text="" dxfId="3">
      <formula>AND($D27=Bilgi!$B$14,NOT(ISNUMBER($E27)))</formula>
    </cfRule>
    <cfRule type="expression" priority="11" aboveAverage="0" equalAverage="0" bottom="0" percent="0" rank="0" text="" dxfId="4">
      <formula>$D27=Bilgi!$B$14</formula>
    </cfRule>
  </conditionalFormatting>
  <conditionalFormatting sqref="E28">
    <cfRule type="expression" priority="12" aboveAverage="0" equalAverage="0" bottom="0" percent="0" rank="0" text="" dxfId="3">
      <formula>AND($D28=Bilgi!$B$14,NOT(ISNUMBER($E28)))</formula>
    </cfRule>
    <cfRule type="expression" priority="13" aboveAverage="0" equalAverage="0" bottom="0" percent="0" rank="0" text="" dxfId="4">
      <formula>$D28=Bilgi!$B$14</formula>
    </cfRule>
  </conditionalFormatting>
  <conditionalFormatting sqref="E29">
    <cfRule type="expression" priority="14" aboveAverage="0" equalAverage="0" bottom="0" percent="0" rank="0" text="" dxfId="3">
      <formula>AND($D29=Bilgi!$B$14,NOT(ISNUMBER($E29)))</formula>
    </cfRule>
    <cfRule type="expression" priority="15" aboveAverage="0" equalAverage="0" bottom="0" percent="0" rank="0" text="" dxfId="4">
      <formula>$D29=Bilgi!$B$14</formula>
    </cfRule>
  </conditionalFormatting>
  <conditionalFormatting sqref="E30">
    <cfRule type="expression" priority="16" aboveAverage="0" equalAverage="0" bottom="0" percent="0" rank="0" text="" dxfId="3">
      <formula>AND($D30=Bilgi!$B$14,NOT(ISNUMBER($E30)))</formula>
    </cfRule>
    <cfRule type="expression" priority="17" aboveAverage="0" equalAverage="0" bottom="0" percent="0" rank="0" text="" dxfId="4">
      <formula>$D30=Bilgi!$B$14</formula>
    </cfRule>
  </conditionalFormatting>
  <conditionalFormatting sqref="E31">
    <cfRule type="expression" priority="18" aboveAverage="0" equalAverage="0" bottom="0" percent="0" rank="0" text="" dxfId="3">
      <formula>AND($D31=Bilgi!$B$14,NOT(ISNUMBER($E31)))</formula>
    </cfRule>
    <cfRule type="expression" priority="19" aboveAverage="0" equalAverage="0" bottom="0" percent="0" rank="0" text="" dxfId="4">
      <formula>$D31=Bilgi!$B$14</formula>
    </cfRule>
  </conditionalFormatting>
  <conditionalFormatting sqref="E32">
    <cfRule type="expression" priority="20" aboveAverage="0" equalAverage="0" bottom="0" percent="0" rank="0" text="" dxfId="3">
      <formula>AND($D32=Bilgi!$B$14,NOT(ISNUMBER($E32)))</formula>
    </cfRule>
    <cfRule type="expression" priority="21" aboveAverage="0" equalAverage="0" bottom="0" percent="0" rank="0" text="" dxfId="4">
      <formula>$D32=Bilgi!$B$14</formula>
    </cfRule>
  </conditionalFormatting>
  <conditionalFormatting sqref="E33">
    <cfRule type="expression" priority="22" aboveAverage="0" equalAverage="0" bottom="0" percent="0" rank="0" text="" dxfId="3">
      <formula>AND($D33=Bilgi!$B$14,NOT(ISNUMBER($E33)))</formula>
    </cfRule>
    <cfRule type="expression" priority="23" aboveAverage="0" equalAverage="0" bottom="0" percent="0" rank="0" text="" dxfId="4">
      <formula>$D33=Bilgi!$B$14</formula>
    </cfRule>
  </conditionalFormatting>
  <conditionalFormatting sqref="F26:G33">
    <cfRule type="expression" priority="24" aboveAverage="0" equalAverage="0" bottom="0" percent="0" rank="0" text="" dxfId="3">
      <formula>AND(ISTEXT(F26),F26&lt;&gt;"")</formula>
    </cfRule>
  </conditionalFormatting>
  <dataValidations count="6">
    <dataValidation allowBlank="true" error="Listeden bir çatı türü seçin." errorStyle="stop" errorTitle="Geçersiz çatı türü" operator="between" showDropDown="false" showErrorMessage="true" showInputMessage="false" sqref="D26:D33" type="list">
      <formula1>Bilgi!$B$7:$B$14</formula1>
      <formula2>0</formula2>
    </dataValidation>
    <dataValidation allowBlank="true" error="Alan 0’dan büyük bir sayı olmalıdır (m²)." errorStyle="stop" errorTitle="Geçersiz değer" operator="greaterThan" showDropDown="false" showErrorMessage="true" showInputMessage="false" sqref="C26:C33" type="decimal">
      <formula1>0</formula1>
      <formula2>0</formula2>
    </dataValidation>
    <dataValidation allowBlank="true" error="C katsayısı 0 ile 1 arasında olmalıdır." errorStyle="stop" errorTitle="Geçersiz değer" operator="between" showDropDown="false" showErrorMessage="true" showInputMessage="false" sqref="E26:E33" type="decimal">
      <formula1>0</formula1>
      <formula2>1</formula2>
    </dataValidation>
    <dataValidation allowBlank="true" error="Listeden mm/h veya L/s/m² seçin." errorStyle="stop" errorTitle="Geçersiz birim" operator="between" showDropDown="false" showErrorMessage="true" showInputMessage="false" sqref="C13" type="list">
      <formula1>"mm/h,L/s/m²"</formula1>
      <formula2>0</formula2>
    </dataValidation>
    <dataValidation allowBlank="true" error="Yağış şiddeti 0 veya daha büyük olmalıdır." errorStyle="stop" errorTitle="Geçersiz değer" operator="greaterThanOrEqual" showDropDown="false" showErrorMessage="true" showInputMessage="false" sqref="C12" type="decimal">
      <formula1>0</formula1>
      <formula2>0</formula2>
    </dataValidation>
    <dataValidation allowBlank="true" error="Hedef alan 0’dan büyük olmalıdır (m²)." errorStyle="stop" errorTitle="Geçersiz değer" operator="greaterThan" showDropDown="false" showErrorMessage="true" showInputMessage="false" sqref="C14" type="decimal">
      <formula1>0</formula1>
      <formula2>0</formula2>
    </dataValidation>
  </dataValidations>
  <hyperlinks>
    <hyperlink ref="G1" r:id="rId1" display="mastermep.com  ↗"/>
    <hyperlink ref="G3" location="'İniş hesabı'!A1" display="2. Adım  →"/>
    <hyperlink ref="G40" location="'Bilgi'!A1" display="Bilgi  →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B1:G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22"/>
    <col collapsed="false" customWidth="true" hidden="false" outlineLevel="0" max="7" min="6" style="0" width="18"/>
    <col collapsed="false" customWidth="true" hidden="false" outlineLevel="0" max="8" min="8" style="0" width="2.5"/>
  </cols>
  <sheetData>
    <row r="1" customFormat="false" ht="45.75" hidden="false" customHeight="true" outlineLevel="0" collapsed="false">
      <c r="G1" s="1" t="s">
        <v>0</v>
      </c>
    </row>
    <row r="2" customFormat="false" ht="37.5" hidden="false" customHeight="true" outlineLevel="0" collapsed="false">
      <c r="B2" s="2" t="s">
        <v>53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54</v>
      </c>
      <c r="C3" s="3"/>
      <c r="D3" s="3"/>
      <c r="E3" s="3"/>
      <c r="F3" s="3"/>
      <c r="G3" s="4" t="s">
        <v>55</v>
      </c>
    </row>
    <row r="4" customFormat="false" ht="9.75" hidden="false" customHeight="true" outlineLevel="0" collapsed="false"/>
    <row r="5" customFormat="false" ht="18" hidden="false" customHeight="true" outlineLevel="0" collapsed="false">
      <c r="B5" s="5" t="s">
        <v>56</v>
      </c>
      <c r="C5" s="5"/>
      <c r="D5" s="5" t="s">
        <v>57</v>
      </c>
      <c r="E5" s="5"/>
      <c r="F5" s="5" t="s">
        <v>58</v>
      </c>
      <c r="G5" s="5"/>
    </row>
    <row r="6" customFormat="false" ht="37.5" hidden="false" customHeight="true" outlineLevel="0" collapsed="false">
      <c r="B6" s="33" t="n">
        <f aca="false">IF(NOT(ISNUMBER('Yağmur suyu'!$B$6)),"Önce 1. adımı tamamlayın",IF(AND($C$12="Uzman",OR(NOT(ISNUMBER($C$47)),NOT(ISNUMBER($D$47)))),"",IF(AND(AND(ISNUMBER('Yağmur suyu'!$C$14),'Yağmur suyu'!$C$14&gt;0,ABS('Yağmur suyu'!$C$34-'Yağmur suyu'!$C$14)&lt;0.000001),COUNT($C$21:$C$28)&gt;0),IF(COUNT($G$21:$G$28)=COUNT($C$21:$C$28),SUM($G$21:$G$28),IF(COUNTIF($G$21:$G$28,"Süzgeç*")&gt;0,"Süzgeç kapasitesi girin","Çap / ayarı kontrol edin")),"Çatı alanlarını kontrol edin")))</f>
        <v>16</v>
      </c>
      <c r="C6" s="33"/>
      <c r="D6" s="33" t="n">
        <f aca="false">IF(NOT(ISNUMBER('Yağmur suyu'!$B$6)),"Önce 1. adımı tamamlayın",IF(AND($C$12="Uzman",OR(NOT(ISNUMBER($C$47)),NOT(ISNUMBER($D$47)))),"",IF(AND(AND(ISNUMBER('Yağmur suyu'!$C$14),'Yağmur suyu'!$C$14&gt;0,ABS('Yağmur suyu'!$C$34-'Yağmur suyu'!$C$14)&lt;0.000001),COUNT($C$21:$C$28)&gt;0),IF(COUNT($F$21:$F$28)=COUNT($C$21:$C$28),SUM($F$21:$F$28),"Çap / ayarı kontrol edin"),"Çatı alanlarını kontrol edin")))</f>
        <v>4</v>
      </c>
      <c r="E6" s="33"/>
      <c r="F6" s="33" t="n">
        <f aca="false">COUNT(C21:C28)</f>
        <v>4</v>
      </c>
      <c r="G6" s="33"/>
    </row>
    <row r="7" customFormat="false" ht="18" hidden="false" customHeight="true" outlineLevel="0" collapsed="false">
      <c r="B7" s="8" t="s">
        <v>59</v>
      </c>
      <c r="C7" s="8"/>
      <c r="D7" s="8" t="s">
        <v>60</v>
      </c>
      <c r="E7" s="8"/>
      <c r="F7" s="8" t="s">
        <v>61</v>
      </c>
      <c r="G7" s="8"/>
    </row>
    <row r="8" customFormat="false" ht="9.75" hidden="false" customHeight="true" outlineLevel="0" collapsed="false"/>
    <row r="9" customFormat="false" ht="19.5" hidden="false" customHeight="true" outlineLevel="0" collapsed="false">
      <c r="B9" s="9" t="s">
        <v>7</v>
      </c>
      <c r="C9" s="10" t="s">
        <v>8</v>
      </c>
      <c r="D9" s="11" t="s">
        <v>62</v>
      </c>
      <c r="E9" s="11"/>
      <c r="F9" s="11"/>
      <c r="G9" s="11"/>
    </row>
    <row r="10" customFormat="false" ht="7.5" hidden="false" customHeight="true" outlineLevel="0" collapsed="false"/>
    <row r="11" customFormat="false" ht="25.5" hidden="false" customHeight="true" outlineLevel="0" collapsed="false">
      <c r="B11" s="12" t="s">
        <v>63</v>
      </c>
      <c r="C11" s="12"/>
      <c r="D11" s="12"/>
      <c r="E11" s="12"/>
      <c r="F11" s="12"/>
      <c r="G11" s="12"/>
    </row>
    <row r="12" customFormat="false" ht="24" hidden="false" customHeight="true" outlineLevel="0" collapsed="false">
      <c r="B12" s="13" t="s">
        <v>64</v>
      </c>
      <c r="C12" s="16" t="s">
        <v>65</v>
      </c>
      <c r="D12" s="15" t="s">
        <v>66</v>
      </c>
      <c r="E12" s="15"/>
      <c r="F12" s="15"/>
      <c r="G12" s="15"/>
    </row>
    <row r="13" customFormat="false" ht="24" hidden="false" customHeight="true" outlineLevel="0" collapsed="false">
      <c r="B13" s="13" t="s">
        <v>67</v>
      </c>
      <c r="C13" s="34" t="n">
        <v>100</v>
      </c>
      <c r="D13" s="15" t="s">
        <v>68</v>
      </c>
      <c r="E13" s="15"/>
      <c r="F13" s="15"/>
      <c r="G13" s="15"/>
    </row>
    <row r="14" customFormat="false" ht="24" hidden="false" customHeight="true" outlineLevel="0" collapsed="false">
      <c r="B14" s="13" t="s">
        <v>69</v>
      </c>
      <c r="C14" s="35" t="n">
        <f aca="false">IF(AND(ISNUMBER($C$47),$C$47&gt;=0.2,$C$47&lt;=0.33,ISNUMBER($D$47),$D$47&gt;0,ISNUMBER(C13),C13&gt;0),2.5*10^-4*$D$47^-0.167*C13^2.667*$C$47^1.667,"")</f>
        <v>10.7114130067193</v>
      </c>
      <c r="D14" s="15" t="s">
        <v>70</v>
      </c>
      <c r="E14" s="15"/>
      <c r="F14" s="15"/>
      <c r="G14" s="15"/>
    </row>
    <row r="15" customFormat="false" ht="24" hidden="false" customHeight="true" outlineLevel="0" collapsed="false">
      <c r="B15" s="13" t="s">
        <v>71</v>
      </c>
      <c r="C15" s="19" t="s">
        <v>72</v>
      </c>
      <c r="D15" s="19"/>
      <c r="E15" s="15" t="s">
        <v>73</v>
      </c>
      <c r="F15" s="15"/>
      <c r="G15" s="15"/>
    </row>
    <row r="16" customFormat="false" ht="9.75" hidden="false" customHeight="true" outlineLevel="0" collapsed="false"/>
    <row r="17" customFormat="false" ht="25.5" hidden="false" customHeight="true" outlineLevel="0" collapsed="false">
      <c r="B17" s="12" t="s">
        <v>74</v>
      </c>
      <c r="C17" s="12"/>
      <c r="D17" s="12"/>
      <c r="E17" s="12"/>
      <c r="F17" s="12"/>
      <c r="G17" s="12"/>
    </row>
    <row r="18" customFormat="false" ht="30" hidden="false" customHeight="true" outlineLevel="0" collapsed="false">
      <c r="B18" s="20" t="s">
        <v>75</v>
      </c>
      <c r="C18" s="20"/>
      <c r="D18" s="20"/>
      <c r="E18" s="20"/>
      <c r="F18" s="20"/>
      <c r="G18" s="20"/>
    </row>
    <row r="19" customFormat="false" ht="6" hidden="false" customHeight="true" outlineLevel="0" collapsed="false"/>
    <row r="20" customFormat="false" ht="36" hidden="false" customHeight="true" outlineLevel="0" collapsed="false">
      <c r="B20" s="22" t="s">
        <v>31</v>
      </c>
      <c r="C20" s="23" t="s">
        <v>36</v>
      </c>
      <c r="D20" s="23" t="s">
        <v>76</v>
      </c>
      <c r="E20" s="23" t="s">
        <v>77</v>
      </c>
      <c r="F20" s="23" t="s">
        <v>78</v>
      </c>
      <c r="G20" s="23" t="s">
        <v>79</v>
      </c>
    </row>
    <row r="21" customFormat="false" ht="25.5" hidden="false" customHeight="true" outlineLevel="0" collapsed="false">
      <c r="B21" s="13" t="str">
        <f aca="false">'Yağmur suyu'!B26</f>
        <v>Havza 1</v>
      </c>
      <c r="C21" s="36" t="n">
        <f aca="false">IF(ISNUMBER('Yağmur suyu'!G26),'Yağmur suyu'!G26,IF('Yağmur suyu'!G26="","","Adım 1 eksik"))</f>
        <v>7.5</v>
      </c>
      <c r="D21" s="37" t="n">
        <v>2</v>
      </c>
      <c r="E21" s="38" t="n">
        <f aca="false">IF(C21="","",IF(NOT(ISNUMBER(C21)),"Adım 1 eksik",IF(C21=0,0,IF(COUNT($C$33:$C$42)&lt;&gt;10,"",IF(C21&gt;MAX($C$33:$C$42),"300 mm üzeri: ayrı hesap",INDEX($B$33:$B$42,COUNTIF($C$33:$C$42,"&lt;"&amp;C21)+1))))))</f>
        <v>90</v>
      </c>
      <c r="F21" s="38" t="n">
        <f aca="false">IF(C21="","",IF(NOT(ISNUMBER(C21)),"Adım 1 eksik",IF(C21=0,0,IF(AND(ISNUMBER($C$14),$C$14&gt;0),ROUNDUP(C21/$C$14,0),""))))</f>
        <v>1</v>
      </c>
      <c r="G21" s="39" t="n">
        <f aca="false">IF(C21="","",IF(NOT(ISNUMBER(C21)),"Adım 1 eksik",IF(C21=0,0,IF(NOT(AND(ISNUMBER(D21),D21&gt;0)),"Süzgeç kapasitesi girin",IF(AND(ISNUMBER($C$14),$C$14&gt;0),ROUNDUP(C21/MIN($C$14,D21),0),"")))))</f>
        <v>4</v>
      </c>
    </row>
    <row r="22" customFormat="false" ht="25.5" hidden="false" customHeight="true" outlineLevel="0" collapsed="false">
      <c r="B22" s="13" t="str">
        <f aca="false">'Yağmur suyu'!B27</f>
        <v>Havza 2</v>
      </c>
      <c r="C22" s="36" t="n">
        <f aca="false">IF(ISNUMBER('Yağmur suyu'!G27),'Yağmur suyu'!G27,IF('Yağmur suyu'!G27="","","Adım 1 eksik"))</f>
        <v>7.5</v>
      </c>
      <c r="D22" s="37" t="n">
        <v>2</v>
      </c>
      <c r="E22" s="38" t="n">
        <f aca="false">IF(C22="","",IF(NOT(ISNUMBER(C22)),"Adım 1 eksik",IF(C22=0,0,IF(COUNT($C$33:$C$42)&lt;&gt;10,"",IF(C22&gt;MAX($C$33:$C$42),"300 mm üzeri: ayrı hesap",INDEX($B$33:$B$42,COUNTIF($C$33:$C$42,"&lt;"&amp;C22)+1))))))</f>
        <v>90</v>
      </c>
      <c r="F22" s="38" t="n">
        <f aca="false">IF(C22="","",IF(NOT(ISNUMBER(C22)),"Adım 1 eksik",IF(C22=0,0,IF(AND(ISNUMBER($C$14),$C$14&gt;0),ROUNDUP(C22/$C$14,0),""))))</f>
        <v>1</v>
      </c>
      <c r="G22" s="39" t="n">
        <f aca="false">IF(C22="","",IF(NOT(ISNUMBER(C22)),"Adım 1 eksik",IF(C22=0,0,IF(NOT(AND(ISNUMBER(D22),D22&gt;0)),"Süzgeç kapasitesi girin",IF(AND(ISNUMBER($C$14),$C$14&gt;0),ROUNDUP(C22/MIN($C$14,D22),0),"")))))</f>
        <v>4</v>
      </c>
    </row>
    <row r="23" customFormat="false" ht="25.5" hidden="false" customHeight="true" outlineLevel="0" collapsed="false">
      <c r="B23" s="13" t="str">
        <f aca="false">'Yağmur suyu'!B28</f>
        <v>Havza 3</v>
      </c>
      <c r="C23" s="36" t="n">
        <f aca="false">IF(ISNUMBER('Yağmur suyu'!G28),'Yağmur suyu'!G28,IF('Yağmur suyu'!G28="","","Adım 1 eksik"))</f>
        <v>7.5</v>
      </c>
      <c r="D23" s="37" t="n">
        <v>2</v>
      </c>
      <c r="E23" s="38" t="n">
        <f aca="false">IF(C23="","",IF(NOT(ISNUMBER(C23)),"Adım 1 eksik",IF(C23=0,0,IF(COUNT($C$33:$C$42)&lt;&gt;10,"",IF(C23&gt;MAX($C$33:$C$42),"300 mm üzeri: ayrı hesap",INDEX($B$33:$B$42,COUNTIF($C$33:$C$42,"&lt;"&amp;C23)+1))))))</f>
        <v>90</v>
      </c>
      <c r="F23" s="38" t="n">
        <f aca="false">IF(C23="","",IF(NOT(ISNUMBER(C23)),"Adım 1 eksik",IF(C23=0,0,IF(AND(ISNUMBER($C$14),$C$14&gt;0),ROUNDUP(C23/$C$14,0),""))))</f>
        <v>1</v>
      </c>
      <c r="G23" s="39" t="n">
        <f aca="false">IF(C23="","",IF(NOT(ISNUMBER(C23)),"Adım 1 eksik",IF(C23=0,0,IF(NOT(AND(ISNUMBER(D23),D23&gt;0)),"Süzgeç kapasitesi girin",IF(AND(ISNUMBER($C$14),$C$14&gt;0),ROUNDUP(C23/MIN($C$14,D23),0),"")))))</f>
        <v>4</v>
      </c>
    </row>
    <row r="24" customFormat="false" ht="25.5" hidden="false" customHeight="true" outlineLevel="0" collapsed="false">
      <c r="B24" s="13" t="str">
        <f aca="false">'Yağmur suyu'!B29</f>
        <v>Havza 4</v>
      </c>
      <c r="C24" s="36" t="n">
        <f aca="false">IF(ISNUMBER('Yağmur suyu'!G29),'Yağmur suyu'!G29,IF('Yağmur suyu'!G29="","","Adım 1 eksik"))</f>
        <v>7.5</v>
      </c>
      <c r="D24" s="37" t="n">
        <v>2</v>
      </c>
      <c r="E24" s="38" t="n">
        <f aca="false">IF(C24="","",IF(NOT(ISNUMBER(C24)),"Adım 1 eksik",IF(C24=0,0,IF(COUNT($C$33:$C$42)&lt;&gt;10,"",IF(C24&gt;MAX($C$33:$C$42),"300 mm üzeri: ayrı hesap",INDEX($B$33:$B$42,COUNTIF($C$33:$C$42,"&lt;"&amp;C24)+1))))))</f>
        <v>90</v>
      </c>
      <c r="F24" s="38" t="n">
        <f aca="false">IF(C24="","",IF(NOT(ISNUMBER(C24)),"Adım 1 eksik",IF(C24=0,0,IF(AND(ISNUMBER($C$14),$C$14&gt;0),ROUNDUP(C24/$C$14,0),""))))</f>
        <v>1</v>
      </c>
      <c r="G24" s="39" t="n">
        <f aca="false">IF(C24="","",IF(NOT(ISNUMBER(C24)),"Adım 1 eksik",IF(C24=0,0,IF(NOT(AND(ISNUMBER(D24),D24&gt;0)),"Süzgeç kapasitesi girin",IF(AND(ISNUMBER($C$14),$C$14&gt;0),ROUNDUP(C24/MIN($C$14,D24),0),"")))))</f>
        <v>4</v>
      </c>
    </row>
    <row r="25" customFormat="false" ht="25.5" hidden="false" customHeight="true" outlineLevel="0" collapsed="false">
      <c r="B25" s="13" t="str">
        <f aca="false">'Yağmur suyu'!B30</f>
        <v>Havza 5</v>
      </c>
      <c r="C25" s="36" t="str">
        <f aca="false">IF(ISNUMBER('Yağmur suyu'!G30),'Yağmur suyu'!G30,IF('Yağmur suyu'!G30="","","Adım 1 eksik"))</f>
        <v/>
      </c>
      <c r="D25" s="37"/>
      <c r="E25" s="38" t="str">
        <f aca="false">IF(C25="","",IF(NOT(ISNUMBER(C25)),"Adım 1 eksik",IF(C25=0,0,IF(COUNT($C$33:$C$42)&lt;&gt;10,"",IF(C25&gt;MAX($C$33:$C$42),"300 mm üzeri: ayrı hesap",INDEX($B$33:$B$42,COUNTIF($C$33:$C$42,"&lt;"&amp;C25)+1))))))</f>
        <v/>
      </c>
      <c r="F25" s="38" t="str">
        <f aca="false">IF(C25="","",IF(NOT(ISNUMBER(C25)),"Adım 1 eksik",IF(C25=0,0,IF(AND(ISNUMBER($C$14),$C$14&gt;0),ROUNDUP(C25/$C$14,0),""))))</f>
        <v/>
      </c>
      <c r="G25" s="39" t="str">
        <f aca="false">IF(C25="","",IF(NOT(ISNUMBER(C25)),"Adım 1 eksik",IF(C25=0,0,IF(NOT(AND(ISNUMBER(D25),D25&gt;0)),"Süzgeç kapasitesi girin",IF(AND(ISNUMBER($C$14),$C$14&gt;0),ROUNDUP(C25/MIN($C$14,D25),0),"")))))</f>
        <v/>
      </c>
    </row>
    <row r="26" customFormat="false" ht="25.5" hidden="false" customHeight="true" outlineLevel="0" collapsed="false">
      <c r="B26" s="13" t="str">
        <f aca="false">'Yağmur suyu'!B31</f>
        <v>Havza 6</v>
      </c>
      <c r="C26" s="36" t="str">
        <f aca="false">IF(ISNUMBER('Yağmur suyu'!G31),'Yağmur suyu'!G31,IF('Yağmur suyu'!G31="","","Adım 1 eksik"))</f>
        <v/>
      </c>
      <c r="D26" s="37"/>
      <c r="E26" s="38" t="str">
        <f aca="false">IF(C26="","",IF(NOT(ISNUMBER(C26)),"Adım 1 eksik",IF(C26=0,0,IF(COUNT($C$33:$C$42)&lt;&gt;10,"",IF(C26&gt;MAX($C$33:$C$42),"300 mm üzeri: ayrı hesap",INDEX($B$33:$B$42,COUNTIF($C$33:$C$42,"&lt;"&amp;C26)+1))))))</f>
        <v/>
      </c>
      <c r="F26" s="38" t="str">
        <f aca="false">IF(C26="","",IF(NOT(ISNUMBER(C26)),"Adım 1 eksik",IF(C26=0,0,IF(AND(ISNUMBER($C$14),$C$14&gt;0),ROUNDUP(C26/$C$14,0),""))))</f>
        <v/>
      </c>
      <c r="G26" s="39" t="str">
        <f aca="false">IF(C26="","",IF(NOT(ISNUMBER(C26)),"Adım 1 eksik",IF(C26=0,0,IF(NOT(AND(ISNUMBER(D26),D26&gt;0)),"Süzgeç kapasitesi girin",IF(AND(ISNUMBER($C$14),$C$14&gt;0),ROUNDUP(C26/MIN($C$14,D26),0),"")))))</f>
        <v/>
      </c>
    </row>
    <row r="27" customFormat="false" ht="25.5" hidden="false" customHeight="true" outlineLevel="0" collapsed="false">
      <c r="B27" s="13" t="str">
        <f aca="false">'Yağmur suyu'!B32</f>
        <v>Havza 7</v>
      </c>
      <c r="C27" s="36" t="str">
        <f aca="false">IF(ISNUMBER('Yağmur suyu'!G32),'Yağmur suyu'!G32,IF('Yağmur suyu'!G32="","","Adım 1 eksik"))</f>
        <v/>
      </c>
      <c r="D27" s="37"/>
      <c r="E27" s="38" t="str">
        <f aca="false">IF(C27="","",IF(NOT(ISNUMBER(C27)),"Adım 1 eksik",IF(C27=0,0,IF(COUNT($C$33:$C$42)&lt;&gt;10,"",IF(C27&gt;MAX($C$33:$C$42),"300 mm üzeri: ayrı hesap",INDEX($B$33:$B$42,COUNTIF($C$33:$C$42,"&lt;"&amp;C27)+1))))))</f>
        <v/>
      </c>
      <c r="F27" s="38" t="str">
        <f aca="false">IF(C27="","",IF(NOT(ISNUMBER(C27)),"Adım 1 eksik",IF(C27=0,0,IF(AND(ISNUMBER($C$14),$C$14&gt;0),ROUNDUP(C27/$C$14,0),""))))</f>
        <v/>
      </c>
      <c r="G27" s="39" t="str">
        <f aca="false">IF(C27="","",IF(NOT(ISNUMBER(C27)),"Adım 1 eksik",IF(C27=0,0,IF(NOT(AND(ISNUMBER(D27),D27&gt;0)),"Süzgeç kapasitesi girin",IF(AND(ISNUMBER($C$14),$C$14&gt;0),ROUNDUP(C27/MIN($C$14,D27),0),"")))))</f>
        <v/>
      </c>
    </row>
    <row r="28" customFormat="false" ht="25.5" hidden="false" customHeight="true" outlineLevel="0" collapsed="false">
      <c r="B28" s="13" t="str">
        <f aca="false">'Yağmur suyu'!B33</f>
        <v>Havza 8</v>
      </c>
      <c r="C28" s="36" t="str">
        <f aca="false">IF(ISNUMBER('Yağmur suyu'!G33),'Yağmur suyu'!G33,IF('Yağmur suyu'!G33="","","Adım 1 eksik"))</f>
        <v/>
      </c>
      <c r="D28" s="37"/>
      <c r="E28" s="38" t="str">
        <f aca="false">IF(C28="","",IF(NOT(ISNUMBER(C28)),"Adım 1 eksik",IF(C28=0,0,IF(COUNT($C$33:$C$42)&lt;&gt;10,"",IF(C28&gt;MAX($C$33:$C$42),"300 mm üzeri: ayrı hesap",INDEX($B$33:$B$42,COUNTIF($C$33:$C$42,"&lt;"&amp;C28)+1))))))</f>
        <v/>
      </c>
      <c r="F28" s="38" t="str">
        <f aca="false">IF(C28="","",IF(NOT(ISNUMBER(C28)),"Adım 1 eksik",IF(C28=0,0,IF(AND(ISNUMBER($C$14),$C$14&gt;0),ROUNDUP(C28/$C$14,0),""))))</f>
        <v/>
      </c>
      <c r="G28" s="39" t="str">
        <f aca="false">IF(C28="","",IF(NOT(ISNUMBER(C28)),"Adım 1 eksik",IF(C28=0,0,IF(NOT(AND(ISNUMBER(D28),D28&gt;0)),"Süzgeç kapasitesi girin",IF(AND(ISNUMBER($C$14),$C$14&gt;0),ROUNDUP(C28/MIN($C$14,D28),0),"")))))</f>
        <v/>
      </c>
    </row>
    <row r="29" customFormat="false" ht="12" hidden="false" customHeight="true" outlineLevel="0" collapsed="false"/>
    <row r="30" customFormat="false" ht="25.5" hidden="false" customHeight="true" outlineLevel="0" collapsed="false">
      <c r="B30" s="12" t="s">
        <v>80</v>
      </c>
      <c r="C30" s="12"/>
      <c r="D30" s="12"/>
      <c r="E30" s="12"/>
      <c r="F30" s="12"/>
      <c r="G30" s="12"/>
    </row>
    <row r="31" customFormat="false" ht="19.5" hidden="false" customHeight="true" outlineLevel="0" collapsed="false">
      <c r="B31" s="40" t="s">
        <v>81</v>
      </c>
      <c r="C31" s="40"/>
      <c r="D31" s="40"/>
      <c r="E31" s="40"/>
      <c r="F31" s="40"/>
      <c r="G31" s="40"/>
    </row>
    <row r="32" customFormat="false" ht="15" hidden="false" customHeight="false" outlineLevel="0" collapsed="false">
      <c r="B32" s="23" t="s">
        <v>82</v>
      </c>
      <c r="C32" s="23" t="s">
        <v>83</v>
      </c>
    </row>
    <row r="33" customFormat="false" ht="21" hidden="false" customHeight="true" outlineLevel="0" collapsed="false">
      <c r="B33" s="41" t="n">
        <v>75</v>
      </c>
      <c r="C33" s="42" t="n">
        <f aca="false">IF(AND(ISNUMBER($C$47),$C$47&gt;=0.2,$C$47&lt;=0.33,ISNUMBER($D$47),$D$47&gt;0),2.5*10^-4*$D$47^-0.167*B33^2.667*$C$47^1.667,"")</f>
        <v>4.97319117671634</v>
      </c>
    </row>
    <row r="34" customFormat="false" ht="21" hidden="false" customHeight="true" outlineLevel="0" collapsed="false">
      <c r="B34" s="41" t="n">
        <v>90</v>
      </c>
      <c r="C34" s="42" t="n">
        <f aca="false">IF(AND(ISNUMBER($C$47),$C$47&gt;=0.2,$C$47&lt;=0.33,ISNUMBER($D$47),$D$47&gt;0),2.5*10^-4*$D$47^-0.167*B34^2.667*$C$47^1.667,"")</f>
        <v>8.0874486774642</v>
      </c>
    </row>
    <row r="35" customFormat="false" ht="21" hidden="false" customHeight="true" outlineLevel="0" collapsed="false">
      <c r="B35" s="41" t="n">
        <v>100</v>
      </c>
      <c r="C35" s="42" t="n">
        <f aca="false">IF(AND(ISNUMBER($C$47),$C$47&gt;=0.2,$C$47&lt;=0.33,ISNUMBER($D$47),$D$47&gt;0),2.5*10^-4*$D$47^-0.167*B35^2.667*$C$47^1.667,"")</f>
        <v>10.7114130067193</v>
      </c>
    </row>
    <row r="36" customFormat="false" ht="21" hidden="false" customHeight="true" outlineLevel="0" collapsed="false">
      <c r="B36" s="41" t="n">
        <v>110</v>
      </c>
      <c r="C36" s="42" t="n">
        <f aca="false">IF(AND(ISNUMBER($C$47),$C$47&gt;=0.2,$C$47&lt;=0.33,ISNUMBER($D$47),$D$47&gt;0),2.5*10^-4*$D$47^-0.167*B36^2.667*$C$47^1.667,"")</f>
        <v>13.8115066326815</v>
      </c>
    </row>
    <row r="37" customFormat="false" ht="21" hidden="false" customHeight="true" outlineLevel="0" collapsed="false">
      <c r="B37" s="41" t="n">
        <v>125</v>
      </c>
      <c r="C37" s="42" t="n">
        <f aca="false">IF(AND(ISNUMBER($C$47),$C$47&gt;=0.2,$C$47&lt;=0.33,ISNUMBER($D$47),$D$47&gt;0),2.5*10^-4*$D$47^-0.167*B37^2.667*$C$47^1.667,"")</f>
        <v>19.4225286029593</v>
      </c>
    </row>
    <row r="38" customFormat="false" ht="21" hidden="false" customHeight="true" outlineLevel="0" collapsed="false">
      <c r="B38" s="41" t="n">
        <v>150</v>
      </c>
      <c r="C38" s="42" t="n">
        <f aca="false">IF(AND(ISNUMBER($C$47),$C$47&gt;=0.2,$C$47&lt;=0.33,ISNUMBER($D$47),$D$47&gt;0),2.5*10^-4*$D$47^-0.167*B38^2.667*$C$47^1.667,"")</f>
        <v>31.5850924851694</v>
      </c>
    </row>
    <row r="39" customFormat="false" ht="21" hidden="false" customHeight="true" outlineLevel="0" collapsed="false">
      <c r="B39" s="41" t="n">
        <v>160</v>
      </c>
      <c r="C39" s="42" t="n">
        <f aca="false">IF(AND(ISNUMBER($C$47),$C$47&gt;=0.2,$C$47&lt;=0.33,ISNUMBER($D$47),$D$47&gt;0),2.5*10^-4*$D$47^-0.167*B39^2.667*$C$47^1.667,"")</f>
        <v>37.5175749438352</v>
      </c>
    </row>
    <row r="40" customFormat="false" ht="21" hidden="false" customHeight="true" outlineLevel="0" collapsed="false">
      <c r="B40" s="41" t="n">
        <v>200</v>
      </c>
      <c r="C40" s="42" t="n">
        <f aca="false">IF(AND(ISNUMBER($C$47),$C$47&gt;=0.2,$C$47&lt;=0.33,ISNUMBER($D$47),$D$47&gt;0),2.5*10^-4*$D$47^-0.167*B40^2.667*$C$47^1.667,"")</f>
        <v>68.028949308854</v>
      </c>
    </row>
    <row r="41" customFormat="false" ht="21" hidden="false" customHeight="true" outlineLevel="0" collapsed="false">
      <c r="B41" s="41" t="n">
        <v>250</v>
      </c>
      <c r="C41" s="42" t="n">
        <f aca="false">IF(AND(ISNUMBER($C$47),$C$47&gt;=0.2,$C$47&lt;=0.33,ISNUMBER($D$47),$D$47&gt;0),2.5*10^-4*$D$47^-0.167*B41^2.667*$C$47^1.667,"")</f>
        <v>123.353866847598</v>
      </c>
    </row>
    <row r="42" customFormat="false" ht="21" hidden="false" customHeight="true" outlineLevel="0" collapsed="false">
      <c r="B42" s="41" t="n">
        <v>300</v>
      </c>
      <c r="C42" s="42" t="n">
        <f aca="false">IF(AND(ISNUMBER($C$47),$C$47&gt;=0.2,$C$47&lt;=0.33,ISNUMBER($D$47),$D$47&gt;0),2.5*10^-4*$D$47^-0.167*B42^2.667*$C$47^1.667,"")</f>
        <v>200.599179047729</v>
      </c>
    </row>
    <row r="43" customFormat="false" ht="12" hidden="false" customHeight="true" outlineLevel="0" collapsed="false"/>
    <row r="44" customFormat="false" ht="25.5" hidden="false" customHeight="true" outlineLevel="0" collapsed="false">
      <c r="B44" s="12" t="s">
        <v>84</v>
      </c>
      <c r="C44" s="12"/>
      <c r="D44" s="12"/>
      <c r="E44" s="12"/>
      <c r="F44" s="12"/>
      <c r="G44" s="12"/>
    </row>
    <row r="45" customFormat="false" ht="21.75" hidden="false" customHeight="true" outlineLevel="0" collapsed="false">
      <c r="B45" s="20" t="s">
        <v>85</v>
      </c>
      <c r="C45" s="20"/>
      <c r="D45" s="20"/>
      <c r="E45" s="20"/>
      <c r="F45" s="20"/>
      <c r="G45" s="20"/>
    </row>
    <row r="46" customFormat="false" ht="24" hidden="false" customHeight="true" outlineLevel="0" collapsed="false">
      <c r="B46" s="43" t="s">
        <v>86</v>
      </c>
      <c r="C46" s="23" t="s">
        <v>87</v>
      </c>
      <c r="D46" s="23" t="s">
        <v>88</v>
      </c>
    </row>
    <row r="47" customFormat="false" ht="24" hidden="false" customHeight="true" outlineLevel="0" collapsed="false">
      <c r="B47" s="13" t="s">
        <v>89</v>
      </c>
      <c r="C47" s="44" t="n">
        <f aca="false">IF(C12="Standart",0.33,IF(AND(C12="Uzman",ISNUMBER(C48),C48&gt;=0.2,C48&lt;=0.33,AND(ISTEXT(C49),LEN(TRIM(C49))&gt;0)),C48,""))</f>
        <v>0.33</v>
      </c>
      <c r="D47" s="44" t="n">
        <f aca="false">IF(C12="Standart",0.25,IF(AND(C12="Uzman",ISNUMBER(D48),D48&gt;0,AND(ISTEXT(C49),LEN(TRIM(C49))&gt;0)),D48,""))</f>
        <v>0.25</v>
      </c>
      <c r="E47" s="15" t="s">
        <v>90</v>
      </c>
      <c r="F47" s="15"/>
      <c r="G47" s="15"/>
    </row>
    <row r="48" customFormat="false" ht="24" hidden="false" customHeight="true" outlineLevel="0" collapsed="false">
      <c r="B48" s="13" t="s">
        <v>91</v>
      </c>
      <c r="C48" s="45"/>
      <c r="D48" s="45"/>
      <c r="E48" s="15" t="s">
        <v>92</v>
      </c>
      <c r="F48" s="15"/>
      <c r="G48" s="15"/>
    </row>
    <row r="49" customFormat="false" ht="24" hidden="false" customHeight="true" outlineLevel="0" collapsed="false">
      <c r="B49" s="13" t="s">
        <v>93</v>
      </c>
      <c r="C49" s="19"/>
      <c r="D49" s="19"/>
      <c r="E49" s="19"/>
      <c r="F49" s="19"/>
      <c r="G49" s="19"/>
    </row>
    <row r="50" customFormat="false" ht="16.5" hidden="false" customHeight="true" outlineLevel="0" collapsed="false">
      <c r="B50" s="31" t="s">
        <v>94</v>
      </c>
      <c r="C50" s="31"/>
      <c r="D50" s="31"/>
      <c r="E50" s="31"/>
      <c r="F50" s="31"/>
      <c r="G50" s="31"/>
    </row>
    <row r="51" customFormat="false" ht="16.5" hidden="false" customHeight="true" outlineLevel="0" collapsed="false">
      <c r="B51" s="31" t="s">
        <v>95</v>
      </c>
      <c r="C51" s="31"/>
      <c r="D51" s="31"/>
      <c r="E51" s="31"/>
      <c r="F51" s="31"/>
      <c r="G51" s="31"/>
    </row>
    <row r="52" customFormat="false" ht="12" hidden="false" customHeight="true" outlineLevel="0" collapsed="false"/>
    <row r="53" customFormat="false" ht="25.5" hidden="false" customHeight="true" outlineLevel="0" collapsed="false">
      <c r="B53" s="12" t="s">
        <v>47</v>
      </c>
      <c r="C53" s="12"/>
      <c r="D53" s="12"/>
      <c r="E53" s="12"/>
      <c r="F53" s="12"/>
      <c r="G53" s="12"/>
    </row>
    <row r="54" customFormat="false" ht="16.5" hidden="false" customHeight="true" outlineLevel="0" collapsed="false">
      <c r="B54" s="31" t="s">
        <v>96</v>
      </c>
      <c r="C54" s="31"/>
      <c r="D54" s="31"/>
      <c r="E54" s="31"/>
      <c r="F54" s="31"/>
      <c r="G54" s="31"/>
    </row>
    <row r="55" customFormat="false" ht="16.5" hidden="false" customHeight="true" outlineLevel="0" collapsed="false">
      <c r="B55" s="31" t="s">
        <v>97</v>
      </c>
      <c r="C55" s="31"/>
      <c r="D55" s="31"/>
      <c r="E55" s="31"/>
      <c r="F55" s="31"/>
      <c r="G55" s="31"/>
    </row>
    <row r="56" customFormat="false" ht="16.5" hidden="false" customHeight="true" outlineLevel="0" collapsed="false">
      <c r="B56" s="31" t="s">
        <v>98</v>
      </c>
      <c r="C56" s="31"/>
      <c r="D56" s="31"/>
      <c r="E56" s="31"/>
      <c r="F56" s="31"/>
      <c r="G56" s="31"/>
    </row>
    <row r="57" customFormat="false" ht="16.5" hidden="false" customHeight="true" outlineLevel="0" collapsed="false">
      <c r="B57" s="31" t="s">
        <v>99</v>
      </c>
      <c r="C57" s="31"/>
      <c r="D57" s="31"/>
      <c r="E57" s="31"/>
      <c r="F57" s="31"/>
      <c r="G57" s="32" t="s">
        <v>52</v>
      </c>
    </row>
  </sheetData>
  <sheetProtection algorithmName="SHA-512" hashValue="e+sEm2Mh/7VWgKQOo4xNoTIoC/M9HaNM9Yh1Bzt46gSnwlQVMkpX+S5/6M3WbT2cCYjO1dQAkJ/ArhgaWhETRA==" saltValue="PIr1RnX5Z0+CZEHTxfhacQ==" spinCount="100000" sheet="1" objects="1" scenarios="1"/>
  <mergeCells count="34">
    <mergeCell ref="B2:G2"/>
    <mergeCell ref="B3:F3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D9:G9"/>
    <mergeCell ref="B11:G11"/>
    <mergeCell ref="D12:G12"/>
    <mergeCell ref="D13:G13"/>
    <mergeCell ref="D14:G14"/>
    <mergeCell ref="C15:D15"/>
    <mergeCell ref="E15:G15"/>
    <mergeCell ref="B17:G17"/>
    <mergeCell ref="B18:G18"/>
    <mergeCell ref="B30:G30"/>
    <mergeCell ref="B31:G31"/>
    <mergeCell ref="B44:G44"/>
    <mergeCell ref="B45:G45"/>
    <mergeCell ref="E47:G47"/>
    <mergeCell ref="E48:G48"/>
    <mergeCell ref="C49:G49"/>
    <mergeCell ref="B50:G50"/>
    <mergeCell ref="B51:G51"/>
    <mergeCell ref="B53:G53"/>
    <mergeCell ref="B54:G54"/>
    <mergeCell ref="B55:G55"/>
    <mergeCell ref="B56:G56"/>
    <mergeCell ref="B57:F57"/>
  </mergeCells>
  <conditionalFormatting sqref="B5:C7">
    <cfRule type="expression" priority="2" aboveAverage="0" equalAverage="0" bottom="0" percent="0" rank="0" text="" dxfId="0">
      <formula>NOT(ISNUMBER($B$6))</formula>
    </cfRule>
  </conditionalFormatting>
  <conditionalFormatting sqref="D5:E7">
    <cfRule type="expression" priority="3" aboveAverage="0" equalAverage="0" bottom="0" percent="0" rank="0" text="" dxfId="0">
      <formula>NOT(ISNUMBER($D$6))</formula>
    </cfRule>
  </conditionalFormatting>
  <conditionalFormatting sqref="C15:D15">
    <cfRule type="expression" priority="4" aboveAverage="0" equalAverage="0" bottom="0" percent="0" rank="0" text="" dxfId="2">
      <formula>$C$15="Model, kaynak ve su yüksekliği (mm) girin"</formula>
    </cfRule>
  </conditionalFormatting>
  <conditionalFormatting sqref="C14">
    <cfRule type="expression" priority="5" aboveAverage="0" equalAverage="0" bottom="0" percent="0" rank="0" text="" dxfId="3">
      <formula>NOT(ISNUMBER($C$14))</formula>
    </cfRule>
  </conditionalFormatting>
  <conditionalFormatting sqref="C21:C28">
    <cfRule type="expression" priority="6" aboveAverage="0" equalAverage="0" bottom="0" percent="0" rank="0" text="" dxfId="3">
      <formula>AND(ISTEXT(C21),C21&lt;&gt;"")</formula>
    </cfRule>
  </conditionalFormatting>
  <conditionalFormatting sqref="E21:G28">
    <cfRule type="expression" priority="7" aboveAverage="0" equalAverage="0" bottom="0" percent="0" rank="0" text="" dxfId="3">
      <formula>AND(ISTEXT(E21),E21&lt;&gt;"")</formula>
    </cfRule>
    <cfRule type="expression" priority="8" aboveAverage="0" equalAverage="0" bottom="0" percent="0" rank="0" text="" dxfId="3">
      <formula>AND(ISNUMBER($C21),$C21&gt;0,NOT(ISNUMBER(E21)))</formula>
    </cfRule>
  </conditionalFormatting>
  <conditionalFormatting sqref="D21:D28">
    <cfRule type="expression" priority="9" aboveAverage="0" equalAverage="0" bottom="0" percent="0" rank="0" text="" dxfId="3">
      <formula>AND(ISNUMBER($C21),$C21&gt;0,OR(NOT(ISNUMBER($D21)),$D21&lt;=0))</formula>
    </cfRule>
  </conditionalFormatting>
  <conditionalFormatting sqref="B33:C42">
    <cfRule type="expression" priority="10" aboveAverage="0" equalAverage="0" bottom="0" percent="0" rank="0" text="" dxfId="5">
      <formula>AND($B33=$C$13,ISNUMBER($C33))</formula>
    </cfRule>
  </conditionalFormatting>
  <conditionalFormatting sqref="C33:C42">
    <cfRule type="expression" priority="11" aboveAverage="0" equalAverage="0" bottom="0" percent="0" rank="0" text="" dxfId="3">
      <formula>AND(ISTEXT(C33),C33&lt;&gt;"")</formula>
    </cfRule>
    <cfRule type="expression" priority="12" aboveAverage="0" equalAverage="0" bottom="0" percent="0" rank="0" text="" dxfId="3">
      <formula>NOT(ISNUMBER(C33))</formula>
    </cfRule>
  </conditionalFormatting>
  <conditionalFormatting sqref="C47:D47">
    <cfRule type="expression" priority="13" aboveAverage="0" equalAverage="0" bottom="0" percent="0" rank="0" text="" dxfId="3">
      <formula>AND(ISTEXT(C47),C47&lt;&gt;"")</formula>
    </cfRule>
    <cfRule type="expression" priority="14" aboveAverage="0" equalAverage="0" bottom="0" percent="0" rank="0" text="" dxfId="3">
      <formula>NOT(ISNUMBER(C47))</formula>
    </cfRule>
  </conditionalFormatting>
  <dataValidations count="5">
    <dataValidation allowBlank="true" error="Listeden Standart veya Uzman seçin." errorStyle="stop" errorTitle="Geçersiz mod" operator="between" showDropDown="false" showErrorMessage="true" showInputMessage="false" sqref="C12" type="list">
      <formula1>"Standart,Uzman"</formula1>
      <formula2>0</formula2>
    </dataValidation>
    <dataValidation allowBlank="true" error="İç çap 0’dan büyük olmalıdır (mm)." errorStyle="stop" errorTitle="Geçersiz değer" operator="greaterThan" showDropDown="false" showErrorMessage="true" showInputMessage="false" sqref="C13" type="decimal">
      <formula1>0</formula1>
      <formula2>0</formula2>
    </dataValidation>
    <dataValidation allowBlank="true" error="Süzgeç kapasitesi 0’dan büyük olmalıdır (L/s)." errorStyle="stop" errorTitle="Geçersiz değer" operator="greaterThan" showDropDown="false" showErrorMessage="true" showInputMessage="false" sqref="D21:D28" type="decimal">
      <formula1>0</formula1>
      <formula2>0</formula2>
    </dataValidation>
    <dataValidation allowBlank="true" error="f değeri 0,20 ile 0,33 arasında olmalıdır." errorStyle="stop" errorTitle="Geçersiz değer" operator="between" showDropDown="false" showErrorMessage="true" showInputMessage="false" sqref="C48" type="decimal">
      <formula1>0.2</formula1>
      <formula2>0.33</formula2>
    </dataValidation>
    <dataValidation allowBlank="true" error="kb 0’dan büyük olmalıdır (mm)." errorStyle="stop" errorTitle="Geçersiz değer" operator="greaterThan" showDropDown="false" showErrorMessage="true" showInputMessage="false" sqref="D48" type="decimal">
      <formula1>0</formula1>
      <formula2>0</formula2>
    </dataValidation>
  </dataValidations>
  <hyperlinks>
    <hyperlink ref="G1" r:id="rId1" display="mastermep.com  ↗"/>
    <hyperlink ref="G3" location="'Yağmur suyu'!A1" display="←  1. Adım"/>
    <hyperlink ref="G57" location="'Bilgi'!A1" display="Bilgi  →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B1:D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54"/>
    <col collapsed="false" customWidth="true" hidden="false" outlineLevel="0" max="5" min="5" style="0" width="2.5"/>
  </cols>
  <sheetData>
    <row r="1" customFormat="false" ht="45.75" hidden="false" customHeight="true" outlineLevel="0" collapsed="false">
      <c r="D1" s="1" t="s">
        <v>0</v>
      </c>
    </row>
    <row r="2" customFormat="false" ht="37.5" hidden="false" customHeight="true" outlineLevel="0" collapsed="false">
      <c r="B2" s="2" t="s">
        <v>100</v>
      </c>
      <c r="C2" s="2"/>
      <c r="D2" s="2"/>
    </row>
    <row r="3" customFormat="false" ht="21.75" hidden="false" customHeight="true" outlineLevel="0" collapsed="false">
      <c r="B3" s="3" t="s">
        <v>101</v>
      </c>
      <c r="C3" s="3"/>
      <c r="D3" s="46"/>
    </row>
    <row r="4" customFormat="false" ht="9.75" hidden="false" customHeight="true" outlineLevel="0" collapsed="false"/>
    <row r="5" customFormat="false" ht="25.5" hidden="false" customHeight="true" outlineLevel="0" collapsed="false">
      <c r="B5" s="12" t="s">
        <v>102</v>
      </c>
      <c r="C5" s="12"/>
      <c r="D5" s="12"/>
    </row>
    <row r="6" customFormat="false" ht="15" hidden="false" customHeight="false" outlineLevel="0" collapsed="false">
      <c r="B6" s="43" t="s">
        <v>103</v>
      </c>
      <c r="C6" s="23" t="s">
        <v>104</v>
      </c>
    </row>
    <row r="7" customFormat="false" ht="21" hidden="false" customHeight="true" outlineLevel="0" collapsed="false">
      <c r="B7" s="47" t="s">
        <v>38</v>
      </c>
      <c r="C7" s="48" t="n">
        <v>1</v>
      </c>
    </row>
    <row r="8" customFormat="false" ht="21" hidden="false" customHeight="true" outlineLevel="0" collapsed="false">
      <c r="B8" s="47" t="s">
        <v>105</v>
      </c>
      <c r="C8" s="48" t="n">
        <v>1</v>
      </c>
    </row>
    <row r="9" customFormat="false" ht="21" hidden="false" customHeight="true" outlineLevel="0" collapsed="false">
      <c r="B9" s="47" t="s">
        <v>106</v>
      </c>
      <c r="C9" s="48" t="n">
        <v>0.8</v>
      </c>
    </row>
    <row r="10" customFormat="false" ht="21" hidden="false" customHeight="true" outlineLevel="0" collapsed="false">
      <c r="B10" s="47" t="s">
        <v>107</v>
      </c>
      <c r="C10" s="48" t="n">
        <v>0.5</v>
      </c>
    </row>
    <row r="11" customFormat="false" ht="21" hidden="false" customHeight="true" outlineLevel="0" collapsed="false">
      <c r="B11" s="47" t="s">
        <v>108</v>
      </c>
      <c r="C11" s="48" t="n">
        <v>0.4</v>
      </c>
    </row>
    <row r="12" customFormat="false" ht="21" hidden="false" customHeight="true" outlineLevel="0" collapsed="false">
      <c r="B12" s="47" t="s">
        <v>109</v>
      </c>
      <c r="C12" s="48" t="n">
        <v>0.2</v>
      </c>
    </row>
    <row r="13" customFormat="false" ht="21" hidden="false" customHeight="true" outlineLevel="0" collapsed="false">
      <c r="B13" s="47" t="s">
        <v>110</v>
      </c>
      <c r="C13" s="48" t="n">
        <v>0.7</v>
      </c>
    </row>
    <row r="14" customFormat="false" ht="21" hidden="false" customHeight="true" outlineLevel="0" collapsed="false">
      <c r="B14" s="47" t="s">
        <v>111</v>
      </c>
      <c r="C14" s="49" t="s">
        <v>112</v>
      </c>
    </row>
    <row r="15" customFormat="false" ht="16.5" hidden="false" customHeight="true" outlineLevel="0" collapsed="false">
      <c r="B15" s="31" t="s">
        <v>113</v>
      </c>
      <c r="C15" s="31"/>
      <c r="D15" s="31"/>
    </row>
    <row r="16" customFormat="false" ht="16.5" hidden="false" customHeight="true" outlineLevel="0" collapsed="false">
      <c r="B16" s="31" t="s">
        <v>114</v>
      </c>
      <c r="C16" s="31"/>
      <c r="D16" s="31"/>
    </row>
    <row r="17" customFormat="false" ht="30" hidden="false" customHeight="true" outlineLevel="0" collapsed="false">
      <c r="B17" s="31" t="s">
        <v>115</v>
      </c>
      <c r="C17" s="31"/>
      <c r="D17" s="31"/>
    </row>
    <row r="18" customFormat="false" ht="12" hidden="false" customHeight="true" outlineLevel="0" collapsed="false"/>
    <row r="19" customFormat="false" ht="25.5" hidden="false" customHeight="true" outlineLevel="0" collapsed="false">
      <c r="B19" s="12" t="s">
        <v>116</v>
      </c>
      <c r="C19" s="12"/>
      <c r="D19" s="12"/>
    </row>
    <row r="20" customFormat="false" ht="16.5" hidden="false" customHeight="true" outlineLevel="0" collapsed="false">
      <c r="B20" s="31" t="s">
        <v>117</v>
      </c>
      <c r="C20" s="31"/>
      <c r="D20" s="31"/>
    </row>
    <row r="21" customFormat="false" ht="16.5" hidden="false" customHeight="true" outlineLevel="0" collapsed="false">
      <c r="B21" s="31" t="s">
        <v>118</v>
      </c>
      <c r="C21" s="31"/>
      <c r="D21" s="31"/>
    </row>
    <row r="22" customFormat="false" ht="16.5" hidden="false" customHeight="true" outlineLevel="0" collapsed="false">
      <c r="B22" s="31" t="s">
        <v>119</v>
      </c>
      <c r="C22" s="31"/>
      <c r="D22" s="31"/>
    </row>
    <row r="23" customFormat="false" ht="16.5" hidden="false" customHeight="true" outlineLevel="0" collapsed="false">
      <c r="B23" s="31" t="s">
        <v>120</v>
      </c>
      <c r="C23" s="31"/>
      <c r="D23" s="31"/>
    </row>
    <row r="24" customFormat="false" ht="16.5" hidden="false" customHeight="true" outlineLevel="0" collapsed="false">
      <c r="B24" s="31" t="s">
        <v>121</v>
      </c>
      <c r="C24" s="31"/>
      <c r="D24" s="31"/>
    </row>
    <row r="25" customFormat="false" ht="16.5" hidden="false" customHeight="true" outlineLevel="0" collapsed="false">
      <c r="B25" s="31" t="s">
        <v>122</v>
      </c>
      <c r="C25" s="31"/>
      <c r="D25" s="31"/>
    </row>
    <row r="26" customFormat="false" ht="16.5" hidden="false" customHeight="true" outlineLevel="0" collapsed="false">
      <c r="B26" s="31" t="s">
        <v>123</v>
      </c>
      <c r="C26" s="31"/>
      <c r="D26" s="31"/>
    </row>
    <row r="27" customFormat="false" ht="12" hidden="false" customHeight="true" outlineLevel="0" collapsed="false"/>
    <row r="28" customFormat="false" ht="25.5" hidden="false" customHeight="true" outlineLevel="0" collapsed="false">
      <c r="B28" s="12" t="s">
        <v>124</v>
      </c>
      <c r="C28" s="12"/>
      <c r="D28" s="12"/>
    </row>
    <row r="29" customFormat="false" ht="16.5" hidden="false" customHeight="true" outlineLevel="0" collapsed="false">
      <c r="B29" s="31" t="s">
        <v>125</v>
      </c>
      <c r="C29" s="31"/>
      <c r="D29" s="31"/>
    </row>
    <row r="30" customFormat="false" ht="16.5" hidden="false" customHeight="true" outlineLevel="0" collapsed="false">
      <c r="B30" s="31" t="s">
        <v>126</v>
      </c>
      <c r="C30" s="31"/>
      <c r="D30" s="31"/>
    </row>
    <row r="31" customFormat="false" ht="16.5" hidden="false" customHeight="true" outlineLevel="0" collapsed="false">
      <c r="B31" s="31" t="s">
        <v>127</v>
      </c>
      <c r="C31" s="31"/>
      <c r="D31" s="31"/>
    </row>
    <row r="32" customFormat="false" ht="16.5" hidden="false" customHeight="true" outlineLevel="0" collapsed="false">
      <c r="B32" s="31" t="s">
        <v>128</v>
      </c>
      <c r="C32" s="31"/>
      <c r="D32" s="31"/>
    </row>
    <row r="33" customFormat="false" ht="16.5" hidden="false" customHeight="true" outlineLevel="0" collapsed="false">
      <c r="B33" s="31" t="s">
        <v>129</v>
      </c>
      <c r="C33" s="31"/>
      <c r="D33" s="31"/>
    </row>
    <row r="34" customFormat="false" ht="16.5" hidden="false" customHeight="true" outlineLevel="0" collapsed="false">
      <c r="B34" s="31" t="s">
        <v>96</v>
      </c>
      <c r="C34" s="31"/>
      <c r="D34" s="31"/>
    </row>
    <row r="35" customFormat="false" ht="16.5" hidden="false" customHeight="true" outlineLevel="0" collapsed="false">
      <c r="B35" s="31" t="s">
        <v>130</v>
      </c>
      <c r="C35" s="31"/>
      <c r="D35" s="31"/>
    </row>
    <row r="36" customFormat="false" ht="16.5" hidden="false" customHeight="true" outlineLevel="0" collapsed="false">
      <c r="B36" s="31" t="s">
        <v>97</v>
      </c>
      <c r="C36" s="31"/>
      <c r="D36" s="31"/>
    </row>
    <row r="37" customFormat="false" ht="16.5" hidden="false" customHeight="true" outlineLevel="0" collapsed="false">
      <c r="B37" s="31" t="s">
        <v>131</v>
      </c>
      <c r="C37" s="31"/>
      <c r="D37" s="31"/>
    </row>
    <row r="38" customFormat="false" ht="16.5" hidden="false" customHeight="true" outlineLevel="0" collapsed="false">
      <c r="B38" s="31" t="s">
        <v>132</v>
      </c>
      <c r="C38" s="31"/>
      <c r="D38" s="31"/>
    </row>
    <row r="39" customFormat="false" ht="16.5" hidden="false" customHeight="true" outlineLevel="0" collapsed="false">
      <c r="B39" s="31" t="s">
        <v>133</v>
      </c>
      <c r="C39" s="31"/>
      <c r="D39" s="31"/>
    </row>
    <row r="40" customFormat="false" ht="16.5" hidden="false" customHeight="true" outlineLevel="0" collapsed="false">
      <c r="B40" s="31" t="s">
        <v>134</v>
      </c>
      <c r="C40" s="31"/>
      <c r="D40" s="31"/>
    </row>
    <row r="41" customFormat="false" ht="16.5" hidden="false" customHeight="true" outlineLevel="0" collapsed="false">
      <c r="B41" s="31" t="s">
        <v>135</v>
      </c>
      <c r="C41" s="31"/>
      <c r="D41" s="31"/>
    </row>
    <row r="42" customFormat="false" ht="12" hidden="false" customHeight="true" outlineLevel="0" collapsed="false"/>
    <row r="43" customFormat="false" ht="25.5" hidden="false" customHeight="true" outlineLevel="0" collapsed="false">
      <c r="B43" s="12" t="s">
        <v>136</v>
      </c>
      <c r="C43" s="12"/>
      <c r="D43" s="12"/>
    </row>
    <row r="44" customFormat="false" ht="16.5" hidden="false" customHeight="true" outlineLevel="0" collapsed="false">
      <c r="B44" s="50" t="s">
        <v>137</v>
      </c>
      <c r="C44" s="50"/>
      <c r="D44" s="50"/>
    </row>
    <row r="45" customFormat="false" ht="15" hidden="false" customHeight="true" outlineLevel="0" collapsed="false">
      <c r="B45" s="51" t="s">
        <v>138</v>
      </c>
      <c r="C45" s="51"/>
      <c r="D45" s="51"/>
    </row>
    <row r="46" customFormat="false" ht="16.5" hidden="false" customHeight="true" outlineLevel="0" collapsed="false">
      <c r="B46" s="50" t="s">
        <v>139</v>
      </c>
      <c r="C46" s="50"/>
      <c r="D46" s="50"/>
    </row>
    <row r="47" customFormat="false" ht="15" hidden="false" customHeight="true" outlineLevel="0" collapsed="false">
      <c r="B47" s="51" t="s">
        <v>140</v>
      </c>
      <c r="C47" s="51"/>
      <c r="D47" s="51"/>
    </row>
    <row r="48" customFormat="false" ht="16.5" hidden="false" customHeight="true" outlineLevel="0" collapsed="false">
      <c r="B48" s="50" t="s">
        <v>141</v>
      </c>
      <c r="C48" s="50"/>
      <c r="D48" s="50"/>
    </row>
    <row r="49" customFormat="false" ht="15" hidden="false" customHeight="true" outlineLevel="0" collapsed="false">
      <c r="B49" s="51" t="s">
        <v>142</v>
      </c>
      <c r="C49" s="51"/>
      <c r="D49" s="51"/>
    </row>
    <row r="50" customFormat="false" ht="16.5" hidden="false" customHeight="true" outlineLevel="0" collapsed="false">
      <c r="B50" s="50" t="s">
        <v>143</v>
      </c>
      <c r="C50" s="50"/>
      <c r="D50" s="50"/>
    </row>
    <row r="51" customFormat="false" ht="15" hidden="false" customHeight="true" outlineLevel="0" collapsed="false">
      <c r="B51" s="51" t="s">
        <v>144</v>
      </c>
      <c r="C51" s="51"/>
      <c r="D51" s="51"/>
    </row>
    <row r="52" customFormat="false" ht="16.5" hidden="false" customHeight="true" outlineLevel="0" collapsed="false">
      <c r="B52" s="31" t="s">
        <v>145</v>
      </c>
      <c r="C52" s="31"/>
      <c r="D52" s="31"/>
    </row>
  </sheetData>
  <sheetProtection algorithmName="SHA-512" hashValue="e+sEm2Mh/7VWgKQOo4xNoTIoC/M9HaNM9Yh1Bzt46gSnwlQVMkpX+S5/6M3WbT2cCYjO1dQAkJ/ArhgaWhETRA==" saltValue="PIr1RnX5Z0+CZEHTxfhacQ==" spinCount="100000" sheet="1" objects="1" scenarios="1"/>
  <mergeCells count="38">
    <mergeCell ref="B2:D2"/>
    <mergeCell ref="B3:C3"/>
    <mergeCell ref="B5:D5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  <mergeCell ref="B25:D25"/>
    <mergeCell ref="B26:D26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</mergeCells>
  <hyperlinks>
    <hyperlink ref="D1" r:id="rId1" display="mastermep.com  ↗"/>
    <hyperlink ref="B45" r:id="rId2" display="https://mastermep.com/yazi?slug=cati-yagmur-suyu-debisi"/>
    <hyperlink ref="B47" r:id="rId3" display="https://www.mgm.gov.tr/veridegerlendirme/maksimum-yagislar.aspx"/>
    <hyperlink ref="B49" r:id="rId4" display="https://www.loro.de/en/service/abc/runoff-coefficient"/>
    <hyperlink ref="B51" r:id="rId5" display="https://eprints.hrwallingford.com/495/1/Manual-roof-drainage-system-HRWallingford-SR620.pdf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2026-10-30T09:38:52Z</dcterms:created>
  <dc:creator>openpyxl</dc:creator>
  <dc:description/>
  <dc:language>en-US</dc:language>
  <cp:lastModifiedBy/>
  <dcterms:modified xsi:type="dcterms:W3CDTF">2026-10-30T09:38:52Z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