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inwater" sheetId="1" state="visible" r:id="rId3"/>
    <sheet name="Downpipe sizing" sheetId="2" state="visible" r:id="rId4"/>
    <sheet name="Info" sheetId="3" state="visible" r:id="rId5"/>
  </sheets>
  <definedNames>
    <definedName function="false" hidden="false" localSheetId="1" name="_xlnm.Print_Area" vbProcedure="false">'Downpipe sizing'!$B$1:$G$57</definedName>
    <definedName function="false" hidden="false" localSheetId="2" name="_xlnm.Print_Area" vbProcedure="false">Info!$B$1:$D$52</definedName>
    <definedName function="false" hidden="false" localSheetId="0" name="_xlnm.Print_Area" vbProcedure="false">Rainwater!$B$1:$G$40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<sst xmlns="http://schemas.openxmlformats.org/spreadsheetml/2006/main" count="161" uniqueCount="147">
  <si>
    <t xml:space="preserve">mastermep.com  ↗</t>
  </si>
  <si>
    <t xml:space="preserve">Roof rainwater flow</t>
  </si>
  <si>
    <t xml:space="preserve">STEP 1 / 2   ·   MasterMEP   ·   Calculate the rainwater flow from the roof</t>
  </si>
  <si>
    <t xml:space="preserve">Step 2  →</t>
  </si>
  <si>
    <t xml:space="preserve">TOTAL FLOW</t>
  </si>
  <si>
    <t xml:space="preserve">AREA CHECK</t>
  </si>
  <si>
    <t xml:space="preserve">litres / second  (L/s)</t>
  </si>
  <si>
    <t xml:space="preserve">Input cell</t>
  </si>
  <si>
    <t xml:space="preserve">Automatic</t>
  </si>
  <si>
    <t xml:space="preserve">Fill in the yellow cells first; results update automatically.</t>
  </si>
  <si>
    <t xml:space="preserve">1   Enter rainfall and target area</t>
  </si>
  <si>
    <t xml:space="preserve">Rainfall intensity</t>
  </si>
  <si>
    <t xml:space="preserve">Design rainfall for the project location. 180 is a training example only.</t>
  </si>
  <si>
    <t xml:space="preserve">Rainfall unit</t>
  </si>
  <si>
    <t xml:space="preserve">mm/h</t>
  </si>
  <si>
    <t xml:space="preserve">Which unit did you use for rainfall? mm/h or L/s/m²</t>
  </si>
  <si>
    <t xml:space="preserve">Target effective area</t>
  </si>
  <si>
    <t xml:space="preserve">Must equal the sum of the catchment areas below.</t>
  </si>
  <si>
    <t xml:space="preserve">PROJECT INFO  (optional)</t>
  </si>
  <si>
    <t xml:space="preserve">Station / location</t>
  </si>
  <si>
    <t xml:space="preserve">Training example; enter local data</t>
  </si>
  <si>
    <t xml:space="preserve">e.g. meteorological station / city</t>
  </si>
  <si>
    <t xml:space="preserve">Duration / return period</t>
  </si>
  <si>
    <t xml:space="preserve">Enter per project</t>
  </si>
  <si>
    <t xml:space="preserve">e.g. 5 minutes / once in 5 years</t>
  </si>
  <si>
    <t xml:space="preserve">Rainfall source / date</t>
  </si>
  <si>
    <t xml:space="preserve">Rainfall data, report and date</t>
  </si>
  <si>
    <t xml:space="preserve">2   Divide the roof into catchments</t>
  </si>
  <si>
    <t xml:space="preserve">Catchment = roof area draining to the same outlet (or outlet group). Enter the area in each row and select the roof type; C and flow are calculated automatically.</t>
  </si>
  <si>
    <t xml:space="preserve">Unit rainfall flow (r)</t>
  </si>
  <si>
    <t xml:space="preserve">Automatic. If mm/h is selected, r = rainfall ÷ 3600.</t>
  </si>
  <si>
    <t xml:space="preserve">Catchment</t>
  </si>
  <si>
    <t xml:space="preserve">Effective area (m²)</t>
  </si>
  <si>
    <t xml:space="preserve">Roof type (select from list)</t>
  </si>
  <si>
    <t xml:space="preserve">Manual C
(“Other” only)</t>
  </si>
  <si>
    <t xml:space="preserve">C
(automatic)</t>
  </si>
  <si>
    <t xml:space="preserve">Flow (L/s)</t>
  </si>
  <si>
    <t xml:space="preserve">Catchment 1</t>
  </si>
  <si>
    <t xml:space="preserve">Membrane roof (slope ≤3°)</t>
  </si>
  <si>
    <t xml:space="preserve">Catchment 2</t>
  </si>
  <si>
    <t xml:space="preserve">Catchment 3</t>
  </si>
  <si>
    <t xml:space="preserve">Catchment 4</t>
  </si>
  <si>
    <t xml:space="preserve">Catchment 5</t>
  </si>
  <si>
    <t xml:space="preserve">Catchment 6</t>
  </si>
  <si>
    <t xml:space="preserve">Catchment 7</t>
  </si>
  <si>
    <t xml:space="preserve">Catchment 8</t>
  </si>
  <si>
    <t xml:space="preserve">Total</t>
  </si>
  <si>
    <t xml:space="preserve">Reminders</t>
  </si>
  <si>
    <t xml:space="preserve">•  180 mm/h and 600 m² are training examples; replace them with your own project data.</t>
  </si>
  <si>
    <t xml:space="preserve">•  Calculation:  Q = r × A × C   (flow = unit rainfall × effective area × runoff coefficient).</t>
  </si>
  <si>
    <t xml:space="preserve">•  This value is the primary drainage flow. Emergency overflow, pipe and outlet capacity are checked separately.</t>
  </si>
  <si>
    <t xml:space="preserve">•  For the method, roof coefficients and sources, see the Info sheet.</t>
  </si>
  <si>
    <t xml:space="preserve">Info  →</t>
  </si>
  <si>
    <t xml:space="preserve">Pipe and downpipe sizing</t>
  </si>
  <si>
    <t xml:space="preserve">STEP 2 / 2   ·   MasterMEP   ·   Gravity system  ·  preliminary sizing</t>
  </si>
  <si>
    <t xml:space="preserve">←  Step 1</t>
  </si>
  <si>
    <t xml:space="preserve">DOWNPIPES INCL. OUTLET CAPACITY</t>
  </si>
  <si>
    <t xml:space="preserve">MIN. QTY BY PIPE ONLY</t>
  </si>
  <si>
    <t xml:space="preserve">DEFINED CATCHMENTS</t>
  </si>
  <si>
    <t xml:space="preserve">pcs  ·  incl. outlet capacity</t>
  </si>
  <si>
    <t xml:space="preserve">pcs  ·  based on pipe capacity only</t>
  </si>
  <si>
    <t xml:space="preserve">catchments</t>
  </si>
  <si>
    <t xml:space="preserve">Fill in the yellow cells; everything else is calculated automatically.</t>
  </si>
  <si>
    <t xml:space="preserve">1   Select pipe and roof outlet</t>
  </si>
  <si>
    <t xml:space="preserve">Calculation mode</t>
  </si>
  <si>
    <t xml:space="preserve">Standard</t>
  </si>
  <si>
    <t xml:space="preserve">Standard: preset assumptions.  Expert: your own f and kb values (bottom of sheet).</t>
  </si>
  <si>
    <t xml:space="preserve">Inner diameter</t>
  </si>
  <si>
    <t xml:space="preserve">REAL INNER DIAMETER of the pipe you plan to use (not outer diameter).</t>
  </si>
  <si>
    <t xml:space="preserve">Pipe capacity</t>
  </si>
  <si>
    <t xml:space="preserve">Flow a SINGLE downpipe of the selected diameter can carry.</t>
  </si>
  <si>
    <t xml:space="preserve">Outlet info</t>
  </si>
  <si>
    <t xml:space="preserve">Enter model, source and water head (mm)</t>
  </si>
  <si>
    <t xml:space="preserve">Optional note (for the report)</t>
  </si>
  <si>
    <t xml:space="preserve">2   Review catchment results</t>
  </si>
  <si>
    <t xml:space="preserve">In the yellow column, enter the capacity (L/s) given in the manufacturer datasheet of your selected outlet for the water head allowed in the project. All diameters are INNER diameters.</t>
  </si>
  <si>
    <t xml:space="preserve">Outlet capacity
(L/s)  ·  datasheet</t>
  </si>
  <si>
    <t xml:space="preserve">Min. inner dia.
per downpipe (mm)</t>
  </si>
  <si>
    <t xml:space="preserve">Min. qty
by pipe</t>
  </si>
  <si>
    <t xml:space="preserve">Min. qty
with outlet</t>
  </si>
  <si>
    <t xml:space="preserve">3   Pipe capacity table  (single downpipe, by inner diameter)</t>
  </si>
  <si>
    <t xml:space="preserve">The selected diameter is highlighted. Capacities use the f and kb values in Advanced settings below.</t>
  </si>
  <si>
    <t xml:space="preserve">Inner dia. (mm)</t>
  </si>
  <si>
    <t xml:space="preserve">Capacity (L/s)</t>
  </si>
  <si>
    <t xml:space="preserve">Advanced settings  (optional)</t>
  </si>
  <si>
    <t xml:space="preserve">No need to change anything here in Standard mode. If you select “Expert”, fill in the yellow fields and the basis.</t>
  </si>
  <si>
    <t xml:space="preserve">Parameter</t>
  </si>
  <si>
    <t xml:space="preserve">Filling ratio f</t>
  </si>
  <si>
    <t xml:space="preserve">Roughness kb (mm)</t>
  </si>
  <si>
    <t xml:space="preserve">Values in use</t>
  </si>
  <si>
    <t xml:space="preserve">Automatic: chosen by your mode.</t>
  </si>
  <si>
    <t xml:space="preserve">Expert value</t>
  </si>
  <si>
    <t xml:space="preserve">f: 0.20 – 0.33   ·   kb: greater than 0</t>
  </si>
  <si>
    <t xml:space="preserve">Basis / source</t>
  </si>
  <si>
    <t xml:space="preserve">•  f: water-filled share of the cross-section (not water depth / pipe diameter). A smaller f reduces capacity.</t>
  </si>
  <si>
    <t xml:space="preserve">•  kb: hydraulic roughness in mm. A larger kb reduces capacity; it is not selected from the roof type.</t>
  </si>
  <si>
    <t xml:space="preserve">•  Valid only for circular, straight, gravity-driven vertical downpipes. Not a siphonic or horizontal pipe calculation.</t>
  </si>
  <si>
    <t xml:space="preserve">•  Quantities assume the flow is shared equally within the catchment and ONE roof outlet is connected to EACH downpipe.</t>
  </si>
  <si>
    <t xml:space="preserve">•  Emergency overflow, blockage safety, unbalanced flow, gutters and downstream lines are checked separately; not included in the quantity.</t>
  </si>
  <si>
    <t xml:space="preserve">•  For the capacity formula, assumptions and sources, see the Info sheet.</t>
  </si>
  <si>
    <t xml:space="preserve">Info and sources</t>
  </si>
  <si>
    <t xml:space="preserve">Runoff coefficients  ·  calculation method  ·  assumptions  ·  sources</t>
  </si>
  <si>
    <t xml:space="preserve">Roof type and runoff coefficient (C)</t>
  </si>
  <si>
    <t xml:space="preserve">Roof type</t>
  </si>
  <si>
    <t xml:space="preserve">C</t>
  </si>
  <si>
    <t xml:space="preserve">Metal / glass / fibre-cement (slope ≤3°)</t>
  </si>
  <si>
    <t xml:space="preserve">Gravel roof (slope ≤3°)</t>
  </si>
  <si>
    <t xml:space="preserve">Extensive green roof (&lt;10 cm, slope ≤5°)</t>
  </si>
  <si>
    <t xml:space="preserve">Extensive green roof (≥10 cm, slope ≤5°)</t>
  </si>
  <si>
    <t xml:space="preserve">Intensive green roof (≥30 cm, slope ≤5°)</t>
  </si>
  <si>
    <t xml:space="preserve">Extensive green roof (slope &gt;5°)</t>
  </si>
  <si>
    <t xml:space="preserve">Other / manufacturer data (manual C)</t>
  </si>
  <si>
    <t xml:space="preserve">enter manually</t>
  </si>
  <si>
    <t xml:space="preserve">•  For tile and other roof types, a documented project / manufacturer C value is required; no default value is assumed.</t>
  </si>
  <si>
    <t xml:space="preserve">•  Reduced C values are not an emergency overflow calculation. Verify the design standard accepted for the project.</t>
  </si>
  <si>
    <t xml:space="preserve">•  Coefficient source: LORO, Runoff Coefficient (DIN 1986-100 peak value examples), accessed 29 Oct 2026. Use only if the listed conditions and the project basis apply.</t>
  </si>
  <si>
    <t xml:space="preserve">How is the rainwater flow calculated?</t>
  </si>
  <si>
    <t xml:space="preserve">•  Q = r × A × C   →   flow (L/s) = unit rainfall flow × effective area × runoff coefficient.</t>
  </si>
  <si>
    <t xml:space="preserve">•  r (L/s/m²): if mm/h is selected, r = rainfall ÷ 3600; if L/s/m² is selected, r = the rainfall value itself.  (1 mm × 1 m² = 1 L;  1 hour = 3600 s)</t>
  </si>
  <si>
    <t xml:space="preserve">•  Catchment = roof area draining to the same outlet (or outlet group). Enter the area for each catchment and select the roof type.</t>
  </si>
  <si>
    <t xml:space="preserve">•  If “Other / manufacturer data” is selected, enter C manually. If any catchment data is missing, the total shows “Missing input”.</t>
  </si>
  <si>
    <t xml:space="preserve">•  Example: 4 × 150 m² → 4 × 7.50 = 30.00 L/s.   100 / 100 / 100 / 300 m² → 5 / 5 / 5 / 15 L/s.</t>
  </si>
  <si>
    <t xml:space="preserve">•  The target-area difference must be zero; this check does not mean hydraulic adequacy.</t>
  </si>
  <si>
    <t xml:space="preserve">•  The result is the primary drainage flow. Emergency overflow, pipe and outlet capacity are calculated separately.</t>
  </si>
  <si>
    <t xml:space="preserve">How are pipes and downpipes sized?</t>
  </si>
  <si>
    <t xml:space="preserve">•  Pipe capacity:  Qp = 2.5 × 10^-4 × kb^-0.167 × di^2.667 × f^1.667   (Qp: L/s;  kb and di: mm).</t>
  </si>
  <si>
    <t xml:space="preserve">•  di: inner diameter  ·  f: water-filled share of the cross-section (not water depth / pipe diameter)  ·  kb: hydraulic roughness (not selected from the roof type).</t>
  </si>
  <si>
    <t xml:space="preserve">•  A smaller f or a larger kb reduces capacity.</t>
  </si>
  <si>
    <t xml:space="preserve">•  Standard mode: f = 0.33 and kb = 0.25 mm (preliminary sizing assumptions of the reference method). Verify suitability for your project.</t>
  </si>
  <si>
    <t xml:space="preserve">•  Expert mode requires a documented project basis; f must be between 0.20 and 0.33.</t>
  </si>
  <si>
    <t xml:space="preserve">•  Valid only for circular, straight, gravity-driven vertical downpipes. Not a siphonic system or horizontal pipe calculation.</t>
  </si>
  <si>
    <t xml:space="preserve">•  “Min. inner diameter for one downpipe” is the first sufficient diameter in the list; above 300 mm a separate sizing is required.</t>
  </si>
  <si>
    <t xml:space="preserve">•  Outlet capacity: enter the value (L/s) given in the manufacturer datasheet for the water head allowed in the project.</t>
  </si>
  <si>
    <t xml:space="preserve">•  If no outlet data is entered, only a lower bound based on pipe capacity is found; the total with outlets is not shown.</t>
  </si>
  <si>
    <t xml:space="preserve">•  Unbalanced flow, connections, ponding, gutters, bends and downstream lines are checked separately.</t>
  </si>
  <si>
    <t xml:space="preserve">•  Emergency overflow and blockage safety are designed separately; they are not included in the quantity given.</t>
  </si>
  <si>
    <t xml:space="preserve">•  Select a real product that provides the resulting inner diameter. Do not reduce the diameter required by the outlet connection.</t>
  </si>
  <si>
    <t xml:space="preserve">Sources</t>
  </si>
  <si>
    <t xml:space="preserve">•  MasterMEP calculation method and training example</t>
  </si>
  <si>
    <t xml:space="preserve">https://mastermep.com/yazi?slug=cati-yagmur-suyu-debisi</t>
  </si>
  <si>
    <t xml:space="preserve">•  Turkish State Meteorological Service (MGM) short-duration rainfall data (design intensity is not selected automatically)</t>
  </si>
  <si>
    <t xml:space="preserve">https://www.mgm.gov.tr/veridegerlendirme/maksimum-yagislar.aspx</t>
  </si>
  <si>
    <t xml:space="preserve">•  LORO – Runoff Coefficient (roof coefficients)</t>
  </si>
  <si>
    <t xml:space="preserve">https://www.loro.de/en/service/abc/runoff-coefficient</t>
  </si>
  <si>
    <t xml:space="preserve">•  HR Wallingford, R W P May, SR620 (2003), §10.1.1, Equation 10.1, p.34</t>
  </si>
  <si>
    <t xml:space="preserve">https://eprints.hrwallingford.com/495/1/Manual-roof-drainage-system-HRWallingford-SR620.pdf</t>
  </si>
  <si>
    <t xml:space="preserve">•  The HR Wallingford guide describes the BS EN 12056-3:2000 method (historical source). Verify project requirements and current product data.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</si>
</sst>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.00"/>
    <numFmt numFmtId="166" formatCode="0"/>
    <numFmt numFmtId="167" formatCode="#,##0.00"/>
    <numFmt numFmtId="168" formatCode="#,##0.00&quot; m²&quot;"/>
    <numFmt numFmtId="169" formatCode="0.000&quot; L/s/m²&quot;"/>
    <numFmt numFmtId="170" formatCode="0&quot; mm&quot;"/>
    <numFmt numFmtId="171" formatCode="0.00&quot; L/s&quot;"/>
  </numFmts>
  <fonts count="2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2563EB"/>
      <name val="Arial"/>
      <family val="0"/>
      <charset val="1"/>
    </font>
    <font>
      <b val="true"/>
      <sz val="20"/>
      <color rgb="FFFFFFFF"/>
      <name val="Arial"/>
      <family val="0"/>
      <charset val="1"/>
    </font>
    <font>
      <sz val="10"/>
      <color rgb="FFBFDBFE"/>
      <name val="Arial"/>
      <family val="0"/>
      <charset val="1"/>
    </font>
    <font>
      <b val="true"/>
      <u val="single"/>
      <sz val="10"/>
      <color rgb="FFFFFFFF"/>
      <name val="Arial"/>
      <family val="0"/>
      <charset val="1"/>
    </font>
    <font>
      <b val="true"/>
      <sz val="8"/>
      <color rgb="FF64748B"/>
      <name val="Arial"/>
      <family val="0"/>
      <charset val="1"/>
    </font>
    <font>
      <b val="true"/>
      <sz val="24"/>
      <color rgb="FF1E3A8A"/>
      <name val="Arial"/>
      <family val="0"/>
      <charset val="1"/>
    </font>
    <font>
      <b val="true"/>
      <sz val="16"/>
      <color rgb="FF1E3A8A"/>
      <name val="Arial"/>
      <family val="0"/>
      <charset val="1"/>
    </font>
    <font>
      <sz val="9"/>
      <color rgb="FF64748B"/>
      <name val="Arial"/>
      <family val="0"/>
      <charset val="1"/>
    </font>
    <font>
      <b val="true"/>
      <sz val="9"/>
      <color rgb="FF1D4ED8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2"/>
      <color rgb="FF1E3A8A"/>
      <name val="Arial"/>
      <family val="0"/>
      <charset val="1"/>
    </font>
    <font>
      <b val="true"/>
      <sz val="10"/>
      <color rgb="FF1E293B"/>
      <name val="Arial"/>
      <family val="0"/>
      <charset val="1"/>
    </font>
    <font>
      <b val="true"/>
      <sz val="10"/>
      <color rgb="FF1D4ED8"/>
      <name val="Arial"/>
      <family val="0"/>
      <charset val="1"/>
    </font>
    <font>
      <sz val="9.5"/>
      <color rgb="FF475569"/>
      <name val="Arial"/>
      <family val="0"/>
      <charset val="1"/>
    </font>
    <font>
      <sz val="10"/>
      <color rgb="FF0F172A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10"/>
      <color rgb="FF64748B"/>
      <name val="Arial"/>
      <family val="0"/>
      <charset val="1"/>
    </font>
    <font>
      <b val="true"/>
      <sz val="10"/>
      <color rgb="FF1E3A8A"/>
      <name val="Arial"/>
      <family val="0"/>
      <charset val="1"/>
    </font>
    <font>
      <b val="true"/>
      <sz val="10"/>
      <color rgb="FF0F172A"/>
      <name val="Arial"/>
      <family val="0"/>
      <charset val="1"/>
    </font>
    <font>
      <b val="true"/>
      <sz val="11"/>
      <color rgb="FF1E3A8A"/>
      <name val="Arial"/>
      <family val="0"/>
      <charset val="1"/>
    </font>
    <font>
      <b val="true"/>
      <u val="single"/>
      <sz val="9.5"/>
      <color rgb="FF2563EB"/>
      <name val="Arial"/>
      <family val="0"/>
      <charset val="1"/>
    </font>
    <font>
      <b val="true"/>
      <sz val="9.5"/>
      <color rgb="FF1E293B"/>
      <name val="Arial"/>
      <family val="0"/>
      <charset val="1"/>
    </font>
    <font>
      <u val="single"/>
      <sz val="8.5"/>
      <color rgb="FF2563EB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E3A8A"/>
        <bgColor rgb="FF003366"/>
      </patternFill>
    </fill>
    <fill>
      <patternFill patternType="solid">
        <fgColor rgb="FFEFF6FF"/>
        <bgColor rgb="FFF1F5F9"/>
      </patternFill>
    </fill>
    <fill>
      <patternFill patternType="solid">
        <fgColor rgb="FFFFF7D6"/>
        <bgColor rgb="FFFDE8E4"/>
      </patternFill>
    </fill>
    <fill>
      <patternFill patternType="solid">
        <fgColor rgb="FFF1F5F9"/>
        <bgColor rgb="FFEFF6FF"/>
      </patternFill>
    </fill>
    <fill>
      <patternFill patternType="solid">
        <fgColor rgb="FFF8FAFC"/>
        <bgColor rgb="FFFFFFFF"/>
      </patternFill>
    </fill>
    <fill>
      <patternFill patternType="solid">
        <fgColor rgb="FFFFFFFF"/>
        <bgColor rgb="FFF8FAF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>
        <color rgb="FF2563EB"/>
      </left>
      <right/>
      <top/>
      <bottom/>
      <diagonal/>
    </border>
    <border diagonalUp="false" diagonalDown="false">
      <left style="thin">
        <color rgb="FFEBC85A"/>
      </left>
      <right style="thin">
        <color rgb="FFEBC85A"/>
      </right>
      <top style="thin">
        <color rgb="FFEBC85A"/>
      </top>
      <bottom style="thin">
        <color rgb="FFEBC85A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/>
      <right/>
      <top/>
      <bottom style="medium">
        <color rgb="FF2563EB"/>
      </bottom>
      <diagonal/>
    </border>
    <border diagonalUp="false" diagonalDown="false">
      <left/>
      <right/>
      <top style="thin">
        <color rgb="FF64748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9" fillId="3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6" fontId="10" fillId="3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1" fillId="5" borderId="3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7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13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2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68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8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16" fillId="4" borderId="2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1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9" fontId="18" fillId="5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6" borderId="3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65" fontId="18" fillId="5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5" fontId="21" fillId="3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22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2" fillId="5" borderId="5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3" fillId="5" borderId="5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4" fontId="1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24" fillId="0" borderId="0" xfId="0" applyFont="true" applyBorder="false" applyAlignment="true" applyProtection="false">
      <alignment horizontal="right" vertical="center" textRotation="0" wrapText="false" indent="1" shrinkToFit="false"/>
      <protection locked="true" hidden="false"/>
    </xf>
    <xf numFmtId="166" fontId="9" fillId="3" borderId="1" xfId="0" applyFont="true" applyBorder="true" applyAlignment="true" applyProtection="false">
      <alignment horizontal="left" vertical="center" textRotation="0" wrapText="false" indent="1" shrinkToFit="true"/>
      <protection locked="true" hidden="false"/>
    </xf>
    <xf numFmtId="170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71" fontId="22" fillId="5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5" fontId="18" fillId="5" borderId="3" xfId="0" applyFont="true" applyBorder="true" applyAlignment="true" applyProtection="false">
      <alignment horizontal="right" vertical="center" textRotation="0" wrapText="false" indent="1" shrinkToFit="true"/>
      <protection locked="true" hidden="false"/>
    </xf>
    <xf numFmtId="165" fontId="16" fillId="4" borderId="2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6" fontId="18" fillId="5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6" fontId="23" fillId="3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5" fillId="7" borderId="3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5" fontId="18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9" fillId="5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5" borderId="3" xfId="0" applyFont="true" applyBorder="true" applyAlignment="true" applyProtection="false">
      <alignment horizontal="center" vertical="center" textRotation="0" wrapText="false" indent="1" shrinkToFit="true"/>
      <protection locked="true" hidden="false"/>
    </xf>
    <xf numFmtId="165" fontId="16" fillId="4" borderId="2" xfId="0" applyFont="true" applyBorder="true" applyAlignment="true" applyProtection="true">
      <alignment horizontal="center" vertical="center" textRotation="0" wrapText="false" indent="1" shrinkToFit="false"/>
      <protection locked="fals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8" fillId="5" borderId="3" xfId="0" applyFont="true" applyBorder="true" applyAlignment="true" applyProtection="false">
      <alignment horizontal="center" vertical="center" textRotation="0" wrapText="false" indent="1" shrinkToFit="false"/>
      <protection locked="true" hidden="false"/>
    </xf>
    <xf numFmtId="164" fontId="13" fillId="5" borderId="3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3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color rgb="FF9C2B20"/>
      </font>
      <fill>
        <patternFill>
          <bgColor rgb="FFFDE8E4"/>
        </patternFill>
      </fill>
    </dxf>
    <dxf>
      <font>
        <color rgb="FF166534"/>
      </font>
      <fill>
        <patternFill>
          <bgColor rgb="FFDCFCE7"/>
        </patternFill>
      </fill>
    </dxf>
    <dxf>
      <font>
        <i val="1"/>
        <color rgb="FF94A3B8"/>
      </font>
    </dxf>
    <dxf>
      <font>
        <b val="1"/>
        <color rgb="FF9C2B20"/>
      </font>
      <fill>
        <patternFill>
          <bgColor rgb="FFFDE8E4"/>
        </patternFill>
      </fill>
    </dxf>
    <dxf>
      <font>
        <b val="1"/>
        <color rgb="FF1D4ED8"/>
      </font>
      <fill>
        <patternFill>
          <bgColor rgb="FFFFF7D6"/>
        </patternFill>
      </fill>
    </dxf>
    <dxf>
      <font>
        <b val="1"/>
        <color rgb="FF1E3A8A"/>
      </font>
      <fill>
        <patternFill>
          <bgColor rgb="FFBFDBF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F1F5F9"/>
      <rgbColor rgb="FF808080"/>
      <rgbColor rgb="FF9999FF"/>
      <rgbColor rgb="FF993366"/>
      <rgbColor rgb="FFFFF7D6"/>
      <rgbColor rgb="FFDCFCE7"/>
      <rgbColor rgb="FF660066"/>
      <rgbColor rgb="FFFF8080"/>
      <rgbColor rgb="FF1D4ED8"/>
      <rgbColor rgb="FFBFD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F6FF"/>
      <rgbColor rgb="FFE2E8F0"/>
      <rgbColor rgb="FFFDE8E4"/>
      <rgbColor rgb="FFF8FAFC"/>
      <rgbColor rgb="FFFF99CC"/>
      <rgbColor rgb="FFCC99FF"/>
      <rgbColor rgb="FFEBC85A"/>
      <rgbColor rgb="FF2563EB"/>
      <rgbColor rgb="FF33CCCC"/>
      <rgbColor rgb="FF99CC00"/>
      <rgbColor rgb="FFFFCC00"/>
      <rgbColor rgb="FFFF9900"/>
      <rgbColor rgb="FFFF6600"/>
      <rgbColor rgb="FF64748B"/>
      <rgbColor rgb="FF94A3B8"/>
      <rgbColor rgb="FF003366"/>
      <rgbColor rgb="FF339966"/>
      <rgbColor rgb="FF0F172A"/>
      <rgbColor rgb="FF475569"/>
      <rgbColor rgb="FF9C2B20"/>
      <rgbColor rgb="FF993366"/>
      <rgbColor rgb="FF1E3A8A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57240</xdr:colOff>
      <xdr:row>0</xdr:row>
      <xdr:rowOff>47520</xdr:rowOff>
    </xdr:from>
    <xdr:to>
      <xdr:col>2</xdr:col>
      <xdr:colOff>432000</xdr:colOff>
      <xdr:row>0</xdr:row>
      <xdr:rowOff>485280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33640" y="47520"/>
          <a:ext cx="2066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57240</xdr:colOff>
      <xdr:row>0</xdr:row>
      <xdr:rowOff>47520</xdr:rowOff>
    </xdr:from>
    <xdr:to>
      <xdr:col>2</xdr:col>
      <xdr:colOff>572760</xdr:colOff>
      <xdr:row>0</xdr:row>
      <xdr:rowOff>485280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33640" y="47520"/>
          <a:ext cx="2066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57240</xdr:colOff>
      <xdr:row>0</xdr:row>
      <xdr:rowOff>47520</xdr:rowOff>
    </xdr:from>
    <xdr:to>
      <xdr:col>1</xdr:col>
      <xdr:colOff>2123640</xdr:colOff>
      <xdr:row>0</xdr:row>
      <xdr:rowOff>485280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233640" y="47520"/>
          <a:ext cx="206640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mastermep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mastermep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astermep.com/" TargetMode="External"/><Relationship Id="rId2" Type="http://schemas.openxmlformats.org/officeDocument/2006/relationships/hyperlink" Target="https://mastermep.com/yazi?slug=cati-yagmur-suyu-debisi" TargetMode="External"/><Relationship Id="rId3" Type="http://schemas.openxmlformats.org/officeDocument/2006/relationships/hyperlink" Target="https://www.mgm.gov.tr/veridegerlendirme/maksimum-yagislar.aspx" TargetMode="External"/><Relationship Id="rId4" Type="http://schemas.openxmlformats.org/officeDocument/2006/relationships/hyperlink" Target="https://www.loro.de/en/service/abc/runoff-coefficient" TargetMode="External"/><Relationship Id="rId5" Type="http://schemas.openxmlformats.org/officeDocument/2006/relationships/hyperlink" Target="https://eprints.hrwallingford.com/495/1/Manual-roof-drainage-system-HRWallingford-SR620.pdf" TargetMode="External"/><Relationship Id="rId6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3A8A"/>
    <pageSetUpPr fitToPage="true"/>
  </sheetPr>
  <dimension ref="B1:G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4"/>
    <col collapsed="false" customWidth="true" hidden="false" outlineLevel="0" max="3" min="3" style="0" width="15"/>
    <col collapsed="false" customWidth="true" hidden="false" outlineLevel="0" max="4" min="4" style="0" width="40"/>
    <col collapsed="false" customWidth="true" hidden="false" outlineLevel="0" max="6" min="5" style="0" width="14"/>
    <col collapsed="false" customWidth="true" hidden="false" outlineLevel="0" max="7" min="7" style="0" width="15"/>
    <col collapsed="false" customWidth="true" hidden="false" outlineLevel="0" max="8" min="8" style="0" width="2.5"/>
  </cols>
  <sheetData>
    <row r="1" customFormat="false" ht="45.75" hidden="false" customHeight="true" outlineLevel="0" collapsed="false">
      <c r="G1" s="1" t="s">
        <v>0</v>
      </c>
    </row>
    <row r="2" customFormat="false" ht="37.5" hidden="false" customHeight="true" outlineLevel="0" collapsed="false">
      <c r="B2" s="2" t="s">
        <v>1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2</v>
      </c>
      <c r="C3" s="3"/>
      <c r="D3" s="3"/>
      <c r="E3" s="3"/>
      <c r="F3" s="3"/>
      <c r="G3" s="4" t="s">
        <v>3</v>
      </c>
    </row>
    <row r="4" customFormat="false" ht="9.75" hidden="false" customHeight="true" outlineLevel="0" collapsed="false"/>
    <row r="5" customFormat="false" ht="18" hidden="false" customHeight="true" outlineLevel="0" collapsed="false">
      <c r="B5" s="5" t="s">
        <v>4</v>
      </c>
      <c r="C5" s="5"/>
      <c r="D5" s="5" t="s">
        <v>5</v>
      </c>
      <c r="E5" s="5"/>
      <c r="F5" s="5"/>
      <c r="G5" s="5"/>
    </row>
    <row r="6" customFormat="false" ht="37.5" hidden="false" customHeight="true" outlineLevel="0" collapsed="false">
      <c r="B6" s="6" t="n">
        <f aca="false">IF(AND(COUNT(G26:G33)&gt;0,SUMPRODUCT(ISTEXT(G26:G33)*(G26:G33&lt;&gt;""))=0),SUM(G26:G33),"Missing input")</f>
        <v>30</v>
      </c>
      <c r="C6" s="6"/>
      <c r="D6" s="7" t="str">
        <f aca="false">IF(ISNUMBER(C14),IF(ABS(C34-C14)&lt;0.000001,"✓  Areas match","✗  Areas do not match – check"),"Enter target area")</f>
        <v>✓  Areas match</v>
      </c>
      <c r="E6" s="7"/>
      <c r="F6" s="7"/>
      <c r="G6" s="7"/>
    </row>
    <row r="7" customFormat="false" ht="18" hidden="false" customHeight="true" outlineLevel="0" collapsed="false">
      <c r="B7" s="8" t="s">
        <v>6</v>
      </c>
      <c r="C7" s="8"/>
      <c r="D7" s="8" t="str">
        <f aca="false">IF(ISNUMBER(C14),"Defined "&amp;ROUND(C34,2)&amp;" m²   ·   Target "&amp;ROUND(C14,2)&amp;" m²","Enter the target effective roof area in section 1")</f>
        <v>Defined 600 m²   ·   Target 600 m²</v>
      </c>
      <c r="E7" s="8"/>
      <c r="F7" s="8"/>
      <c r="G7" s="8"/>
    </row>
    <row r="8" customFormat="false" ht="9.75" hidden="false" customHeight="true" outlineLevel="0" collapsed="false"/>
    <row r="9" customFormat="false" ht="19.5" hidden="false" customHeight="true" outlineLevel="0" collapsed="false">
      <c r="B9" s="9" t="s">
        <v>7</v>
      </c>
      <c r="C9" s="10" t="s">
        <v>8</v>
      </c>
      <c r="D9" s="11" t="s">
        <v>9</v>
      </c>
      <c r="E9" s="11"/>
      <c r="F9" s="11"/>
      <c r="G9" s="11"/>
    </row>
    <row r="10" customFormat="false" ht="7.5" hidden="false" customHeight="true" outlineLevel="0" collapsed="false"/>
    <row r="11" customFormat="false" ht="25.5" hidden="false" customHeight="true" outlineLevel="0" collapsed="false">
      <c r="B11" s="12" t="s">
        <v>10</v>
      </c>
      <c r="C11" s="12"/>
      <c r="D11" s="12"/>
      <c r="E11" s="12"/>
      <c r="F11" s="12"/>
      <c r="G11" s="12"/>
    </row>
    <row r="12" customFormat="false" ht="24" hidden="false" customHeight="true" outlineLevel="0" collapsed="false">
      <c r="B12" s="13" t="s">
        <v>11</v>
      </c>
      <c r="C12" s="14" t="n">
        <v>180</v>
      </c>
      <c r="D12" s="15" t="s">
        <v>12</v>
      </c>
      <c r="E12" s="15"/>
      <c r="F12" s="15"/>
      <c r="G12" s="15"/>
    </row>
    <row r="13" customFormat="false" ht="24" hidden="false" customHeight="true" outlineLevel="0" collapsed="false">
      <c r="B13" s="13" t="s">
        <v>13</v>
      </c>
      <c r="C13" s="16" t="s">
        <v>14</v>
      </c>
      <c r="D13" s="15" t="s">
        <v>15</v>
      </c>
      <c r="E13" s="15"/>
      <c r="F13" s="15"/>
      <c r="G13" s="15"/>
    </row>
    <row r="14" customFormat="false" ht="24" hidden="false" customHeight="true" outlineLevel="0" collapsed="false">
      <c r="B14" s="13" t="s">
        <v>16</v>
      </c>
      <c r="C14" s="17" t="n">
        <v>600</v>
      </c>
      <c r="D14" s="15" t="s">
        <v>17</v>
      </c>
      <c r="E14" s="15"/>
      <c r="F14" s="15"/>
      <c r="G14" s="15"/>
    </row>
    <row r="15" customFormat="false" ht="7.5" hidden="false" customHeight="true" outlineLevel="0" collapsed="false"/>
    <row r="16" customFormat="false" ht="18" hidden="false" customHeight="true" outlineLevel="0" collapsed="false">
      <c r="B16" s="18" t="s">
        <v>18</v>
      </c>
    </row>
    <row r="17" customFormat="false" ht="21.75" hidden="false" customHeight="true" outlineLevel="0" collapsed="false">
      <c r="B17" s="13" t="s">
        <v>19</v>
      </c>
      <c r="C17" s="19" t="s">
        <v>20</v>
      </c>
      <c r="D17" s="19"/>
      <c r="E17" s="15" t="s">
        <v>21</v>
      </c>
      <c r="F17" s="15"/>
      <c r="G17" s="15"/>
    </row>
    <row r="18" customFormat="false" ht="21.75" hidden="false" customHeight="true" outlineLevel="0" collapsed="false">
      <c r="B18" s="13" t="s">
        <v>22</v>
      </c>
      <c r="C18" s="19" t="s">
        <v>23</v>
      </c>
      <c r="D18" s="19"/>
      <c r="E18" s="15" t="s">
        <v>24</v>
      </c>
      <c r="F18" s="15"/>
      <c r="G18" s="15"/>
    </row>
    <row r="19" customFormat="false" ht="21.75" hidden="false" customHeight="true" outlineLevel="0" collapsed="false">
      <c r="B19" s="13" t="s">
        <v>25</v>
      </c>
      <c r="C19" s="19" t="s">
        <v>20</v>
      </c>
      <c r="D19" s="19"/>
      <c r="E19" s="15" t="s">
        <v>26</v>
      </c>
      <c r="F19" s="15"/>
      <c r="G19" s="15"/>
    </row>
    <row r="20" customFormat="false" ht="9.75" hidden="false" customHeight="true" outlineLevel="0" collapsed="false"/>
    <row r="21" customFormat="false" ht="25.5" hidden="false" customHeight="true" outlineLevel="0" collapsed="false">
      <c r="B21" s="12" t="s">
        <v>27</v>
      </c>
      <c r="C21" s="12"/>
      <c r="D21" s="12"/>
      <c r="E21" s="12"/>
      <c r="F21" s="12"/>
      <c r="G21" s="12"/>
    </row>
    <row r="22" customFormat="false" ht="30" hidden="false" customHeight="true" outlineLevel="0" collapsed="false">
      <c r="B22" s="20" t="s">
        <v>28</v>
      </c>
      <c r="C22" s="20"/>
      <c r="D22" s="20"/>
      <c r="E22" s="20"/>
      <c r="F22" s="20"/>
      <c r="G22" s="20"/>
    </row>
    <row r="23" customFormat="false" ht="24" hidden="false" customHeight="true" outlineLevel="0" collapsed="false">
      <c r="B23" s="13" t="s">
        <v>29</v>
      </c>
      <c r="C23" s="21" t="n">
        <f aca="false">IF(AND(ISNUMBER(C12),C12&gt;=0,OR(C13="mm/h",C13="L/s/m²")),IF(C13="mm/h",C12/3600,C12),"Enter value")</f>
        <v>0.05</v>
      </c>
      <c r="D23" s="15" t="s">
        <v>30</v>
      </c>
      <c r="E23" s="15"/>
      <c r="F23" s="15"/>
      <c r="G23" s="15"/>
    </row>
    <row r="24" customFormat="false" ht="7.5" hidden="false" customHeight="true" outlineLevel="0" collapsed="false"/>
    <row r="25" customFormat="false" ht="33.75" hidden="false" customHeight="true" outlineLevel="0" collapsed="false">
      <c r="B25" s="22" t="s">
        <v>31</v>
      </c>
      <c r="C25" s="23" t="s">
        <v>32</v>
      </c>
      <c r="D25" s="23" t="s">
        <v>33</v>
      </c>
      <c r="E25" s="23" t="s">
        <v>34</v>
      </c>
      <c r="F25" s="23" t="s">
        <v>35</v>
      </c>
      <c r="G25" s="23" t="s">
        <v>36</v>
      </c>
    </row>
    <row r="26" customFormat="false" ht="25.5" hidden="false" customHeight="true" outlineLevel="0" collapsed="false">
      <c r="B26" s="13" t="s">
        <v>37</v>
      </c>
      <c r="C26" s="14" t="n">
        <v>150</v>
      </c>
      <c r="D26" s="19" t="s">
        <v>38</v>
      </c>
      <c r="E26" s="24"/>
      <c r="F26" s="25" t="n">
        <f aca="false">IF(AND(C26="",D26="",E26=""),"",IF(D26=Info!$B$14,IF(AND(ISNUMBER(E26),E26&gt;=0,E26&lt;=1),E26,"Enter manual C"),IF(COUNTIF(Info!$B$7:$B$13,D26)=1,INDEX(Info!$C$7:$C$13,MATCH(D26,Info!$B$7:$B$13,0)),"Select type")))</f>
        <v>1</v>
      </c>
      <c r="G26" s="26" t="n">
        <f aca="false">IF(AND(C26="",D26="",E26=""),"",IF(NOT(AND(ISNUMBER(C26),C26&gt;0)),"Enter area",IF(NOT(ISNUMBER(F26)),F26,IF(NOT(ISNUMBER($C$23)),"Enter rainfall",$C$23*C26*F26))))</f>
        <v>7.5</v>
      </c>
    </row>
    <row r="27" customFormat="false" ht="25.5" hidden="false" customHeight="true" outlineLevel="0" collapsed="false">
      <c r="B27" s="13" t="s">
        <v>39</v>
      </c>
      <c r="C27" s="14" t="n">
        <v>150</v>
      </c>
      <c r="D27" s="19" t="s">
        <v>38</v>
      </c>
      <c r="E27" s="24"/>
      <c r="F27" s="25" t="n">
        <f aca="false">IF(AND(C27="",D27="",E27=""),"",IF(D27=Info!$B$14,IF(AND(ISNUMBER(E27),E27&gt;=0,E27&lt;=1),E27,"Enter manual C"),IF(COUNTIF(Info!$B$7:$B$13,D27)=1,INDEX(Info!$C$7:$C$13,MATCH(D27,Info!$B$7:$B$13,0)),"Select type")))</f>
        <v>1</v>
      </c>
      <c r="G27" s="26" t="n">
        <f aca="false">IF(AND(C27="",D27="",E27=""),"",IF(NOT(AND(ISNUMBER(C27),C27&gt;0)),"Enter area",IF(NOT(ISNUMBER(F27)),F27,IF(NOT(ISNUMBER($C$23)),"Enter rainfall",$C$23*C27*F27))))</f>
        <v>7.5</v>
      </c>
    </row>
    <row r="28" customFormat="false" ht="25.5" hidden="false" customHeight="true" outlineLevel="0" collapsed="false">
      <c r="B28" s="13" t="s">
        <v>40</v>
      </c>
      <c r="C28" s="14" t="n">
        <v>150</v>
      </c>
      <c r="D28" s="19" t="s">
        <v>38</v>
      </c>
      <c r="E28" s="24"/>
      <c r="F28" s="25" t="n">
        <f aca="false">IF(AND(C28="",D28="",E28=""),"",IF(D28=Info!$B$14,IF(AND(ISNUMBER(E28),E28&gt;=0,E28&lt;=1),E28,"Enter manual C"),IF(COUNTIF(Info!$B$7:$B$13,D28)=1,INDEX(Info!$C$7:$C$13,MATCH(D28,Info!$B$7:$B$13,0)),"Select type")))</f>
        <v>1</v>
      </c>
      <c r="G28" s="26" t="n">
        <f aca="false">IF(AND(C28="",D28="",E28=""),"",IF(NOT(AND(ISNUMBER(C28),C28&gt;0)),"Enter area",IF(NOT(ISNUMBER(F28)),F28,IF(NOT(ISNUMBER($C$23)),"Enter rainfall",$C$23*C28*F28))))</f>
        <v>7.5</v>
      </c>
    </row>
    <row r="29" customFormat="false" ht="25.5" hidden="false" customHeight="true" outlineLevel="0" collapsed="false">
      <c r="B29" s="13" t="s">
        <v>41</v>
      </c>
      <c r="C29" s="14" t="n">
        <v>150</v>
      </c>
      <c r="D29" s="19" t="s">
        <v>38</v>
      </c>
      <c r="E29" s="24"/>
      <c r="F29" s="25" t="n">
        <f aca="false">IF(AND(C29="",D29="",E29=""),"",IF(D29=Info!$B$14,IF(AND(ISNUMBER(E29),E29&gt;=0,E29&lt;=1),E29,"Enter manual C"),IF(COUNTIF(Info!$B$7:$B$13,D29)=1,INDEX(Info!$C$7:$C$13,MATCH(D29,Info!$B$7:$B$13,0)),"Select type")))</f>
        <v>1</v>
      </c>
      <c r="G29" s="26" t="n">
        <f aca="false">IF(AND(C29="",D29="",E29=""),"",IF(NOT(AND(ISNUMBER(C29),C29&gt;0)),"Enter area",IF(NOT(ISNUMBER(F29)),F29,IF(NOT(ISNUMBER($C$23)),"Enter rainfall",$C$23*C29*F29))))</f>
        <v>7.5</v>
      </c>
    </row>
    <row r="30" customFormat="false" ht="25.5" hidden="false" customHeight="true" outlineLevel="0" collapsed="false">
      <c r="B30" s="13" t="s">
        <v>42</v>
      </c>
      <c r="C30" s="14"/>
      <c r="D30" s="19"/>
      <c r="E30" s="24"/>
      <c r="F30" s="25" t="str">
        <f aca="false">IF(AND(C30="",D30="",E30=""),"",IF(D30=Info!$B$14,IF(AND(ISNUMBER(E30),E30&gt;=0,E30&lt;=1),E30,"Enter manual C"),IF(COUNTIF(Info!$B$7:$B$13,D30)=1,INDEX(Info!$C$7:$C$13,MATCH(D30,Info!$B$7:$B$13,0)),"Select type")))</f>
        <v/>
      </c>
      <c r="G30" s="26" t="str">
        <f aca="false">IF(AND(C30="",D30="",E30=""),"",IF(NOT(AND(ISNUMBER(C30),C30&gt;0)),"Enter area",IF(NOT(ISNUMBER(F30)),F30,IF(NOT(ISNUMBER($C$23)),"Enter rainfall",$C$23*C30*F30))))</f>
        <v/>
      </c>
    </row>
    <row r="31" customFormat="false" ht="25.5" hidden="false" customHeight="true" outlineLevel="0" collapsed="false">
      <c r="B31" s="13" t="s">
        <v>43</v>
      </c>
      <c r="C31" s="14"/>
      <c r="D31" s="19"/>
      <c r="E31" s="24"/>
      <c r="F31" s="25" t="str">
        <f aca="false">IF(AND(C31="",D31="",E31=""),"",IF(D31=Info!$B$14,IF(AND(ISNUMBER(E31),E31&gt;=0,E31&lt;=1),E31,"Enter manual C"),IF(COUNTIF(Info!$B$7:$B$13,D31)=1,INDEX(Info!$C$7:$C$13,MATCH(D31,Info!$B$7:$B$13,0)),"Select type")))</f>
        <v/>
      </c>
      <c r="G31" s="26" t="str">
        <f aca="false">IF(AND(C31="",D31="",E31=""),"",IF(NOT(AND(ISNUMBER(C31),C31&gt;0)),"Enter area",IF(NOT(ISNUMBER(F31)),F31,IF(NOT(ISNUMBER($C$23)),"Enter rainfall",$C$23*C31*F31))))</f>
        <v/>
      </c>
    </row>
    <row r="32" customFormat="false" ht="25.5" hidden="false" customHeight="true" outlineLevel="0" collapsed="false">
      <c r="B32" s="13" t="s">
        <v>44</v>
      </c>
      <c r="C32" s="14"/>
      <c r="D32" s="19"/>
      <c r="E32" s="24"/>
      <c r="F32" s="25" t="str">
        <f aca="false">IF(AND(C32="",D32="",E32=""),"",IF(D32=Info!$B$14,IF(AND(ISNUMBER(E32),E32&gt;=0,E32&lt;=1),E32,"Enter manual C"),IF(COUNTIF(Info!$B$7:$B$13,D32)=1,INDEX(Info!$C$7:$C$13,MATCH(D32,Info!$B$7:$B$13,0)),"Select type")))</f>
        <v/>
      </c>
      <c r="G32" s="26" t="str">
        <f aca="false">IF(AND(C32="",D32="",E32=""),"",IF(NOT(AND(ISNUMBER(C32),C32&gt;0)),"Enter area",IF(NOT(ISNUMBER(F32)),F32,IF(NOT(ISNUMBER($C$23)),"Enter rainfall",$C$23*C32*F32))))</f>
        <v/>
      </c>
    </row>
    <row r="33" customFormat="false" ht="25.5" hidden="false" customHeight="true" outlineLevel="0" collapsed="false">
      <c r="B33" s="13" t="s">
        <v>45</v>
      </c>
      <c r="C33" s="14"/>
      <c r="D33" s="19"/>
      <c r="E33" s="24"/>
      <c r="F33" s="25" t="str">
        <f aca="false">IF(AND(C33="",D33="",E33=""),"",IF(D33=Info!$B$14,IF(AND(ISNUMBER(E33),E33&gt;=0,E33&lt;=1),E33,"Enter manual C"),IF(COUNTIF(Info!$B$7:$B$13,D33)=1,INDEX(Info!$C$7:$C$13,MATCH(D33,Info!$B$7:$B$13,0)),"Select type")))</f>
        <v/>
      </c>
      <c r="G33" s="26" t="str">
        <f aca="false">IF(AND(C33="",D33="",E33=""),"",IF(NOT(AND(ISNUMBER(C33),C33&gt;0)),"Enter area",IF(NOT(ISNUMBER(F33)),F33,IF(NOT(ISNUMBER($C$23)),"Enter rainfall",$C$23*C33*F33))))</f>
        <v/>
      </c>
    </row>
    <row r="34" customFormat="false" ht="25.5" hidden="false" customHeight="true" outlineLevel="0" collapsed="false">
      <c r="B34" s="27" t="s">
        <v>46</v>
      </c>
      <c r="C34" s="28" t="n">
        <f aca="false">SUM(C26:C33)</f>
        <v>600</v>
      </c>
      <c r="D34" s="29"/>
      <c r="E34" s="29"/>
      <c r="F34" s="29"/>
      <c r="G34" s="30" t="n">
        <f aca="false">B6</f>
        <v>30</v>
      </c>
    </row>
    <row r="35" customFormat="false" ht="12" hidden="false" customHeight="true" outlineLevel="0" collapsed="false"/>
    <row r="36" customFormat="false" ht="25.5" hidden="false" customHeight="true" outlineLevel="0" collapsed="false">
      <c r="B36" s="12" t="s">
        <v>47</v>
      </c>
      <c r="C36" s="12"/>
      <c r="D36" s="12"/>
      <c r="E36" s="12"/>
      <c r="F36" s="12"/>
      <c r="G36" s="12"/>
    </row>
    <row r="37" customFormat="false" ht="16.5" hidden="false" customHeight="true" outlineLevel="0" collapsed="false">
      <c r="B37" s="31" t="s">
        <v>48</v>
      </c>
      <c r="C37" s="31"/>
      <c r="D37" s="31"/>
      <c r="E37" s="31"/>
      <c r="F37" s="31"/>
      <c r="G37" s="31"/>
    </row>
    <row r="38" customFormat="false" ht="16.5" hidden="false" customHeight="true" outlineLevel="0" collapsed="false">
      <c r="B38" s="31" t="s">
        <v>49</v>
      </c>
      <c r="C38" s="31"/>
      <c r="D38" s="31"/>
      <c r="E38" s="31"/>
      <c r="F38" s="31"/>
      <c r="G38" s="31"/>
    </row>
    <row r="39" customFormat="false" ht="16.5" hidden="false" customHeight="true" outlineLevel="0" collapsed="false">
      <c r="B39" s="31" t="s">
        <v>50</v>
      </c>
      <c r="C39" s="31"/>
      <c r="D39" s="31"/>
      <c r="E39" s="31"/>
      <c r="F39" s="31"/>
      <c r="G39" s="31"/>
    </row>
    <row r="40" customFormat="false" ht="16.5" hidden="false" customHeight="true" outlineLevel="0" collapsed="false">
      <c r="B40" s="31" t="s">
        <v>51</v>
      </c>
      <c r="C40" s="31"/>
      <c r="D40" s="31"/>
      <c r="E40" s="31"/>
      <c r="F40" s="31"/>
      <c r="G40" s="32" t="s">
        <v>52</v>
      </c>
    </row>
  </sheetData>
  <sheetProtection algorithmName="SHA-512" hashValue="1MHPWephbxYGnYQaK3+asF7peDoUwO3rKAB5pXoR2ULe9dW6mrZ97ttgnnuJ+qQvmYc4J9Elw9OTYV3hQZMPcQ==" saltValue="2f0Q6paND0LBOdi0wYxXPg==" spinCount="100000" sheet="1" objects="1" scenarios="1"/>
  <mergeCells count="27">
    <mergeCell ref="B2:G2"/>
    <mergeCell ref="B3:F3"/>
    <mergeCell ref="B5:C5"/>
    <mergeCell ref="D5:G5"/>
    <mergeCell ref="B6:C6"/>
    <mergeCell ref="D6:G6"/>
    <mergeCell ref="B7:C7"/>
    <mergeCell ref="D7:G7"/>
    <mergeCell ref="D9:G9"/>
    <mergeCell ref="B11:G11"/>
    <mergeCell ref="D12:G12"/>
    <mergeCell ref="D13:G13"/>
    <mergeCell ref="D14:G14"/>
    <mergeCell ref="C17:D17"/>
    <mergeCell ref="E17:G17"/>
    <mergeCell ref="C18:D18"/>
    <mergeCell ref="E18:G18"/>
    <mergeCell ref="C19:D19"/>
    <mergeCell ref="E19:G19"/>
    <mergeCell ref="B21:G21"/>
    <mergeCell ref="B22:G22"/>
    <mergeCell ref="D23:G23"/>
    <mergeCell ref="B36:G36"/>
    <mergeCell ref="B37:G37"/>
    <mergeCell ref="B38:G38"/>
    <mergeCell ref="B39:G39"/>
    <mergeCell ref="B40:F40"/>
  </mergeCells>
  <conditionalFormatting sqref="B5:C7">
    <cfRule type="expression" priority="2" aboveAverage="0" equalAverage="0" bottom="0" percent="0" rank="0" text="" dxfId="0">
      <formula>NOT(ISNUMBER($B$6))</formula>
    </cfRule>
  </conditionalFormatting>
  <conditionalFormatting sqref="D5:G7">
    <cfRule type="expression" priority="3" aboveAverage="0" equalAverage="0" bottom="0" percent="0" rank="0" text="" dxfId="1">
      <formula>LEFT($D$6,1)="✓"</formula>
    </cfRule>
    <cfRule type="expression" priority="4" aboveAverage="0" equalAverage="0" bottom="0" percent="0" rank="0" text="" dxfId="0">
      <formula>1</formula>
    </cfRule>
  </conditionalFormatting>
  <conditionalFormatting sqref="C17:D17">
    <cfRule type="expression" priority="5" aboveAverage="0" equalAverage="0" bottom="0" percent="0" rank="0" text="" dxfId="2">
      <formula>$C$17="Training example; enter local data"</formula>
    </cfRule>
  </conditionalFormatting>
  <conditionalFormatting sqref="C18:D18">
    <cfRule type="expression" priority="6" aboveAverage="0" equalAverage="0" bottom="0" percent="0" rank="0" text="" dxfId="2">
      <formula>$C$18="Enter per project"</formula>
    </cfRule>
  </conditionalFormatting>
  <conditionalFormatting sqref="C19:D19">
    <cfRule type="expression" priority="7" aboveAverage="0" equalAverage="0" bottom="0" percent="0" rank="0" text="" dxfId="2">
      <formula>$C$19="Training example; enter local data"</formula>
    </cfRule>
  </conditionalFormatting>
  <conditionalFormatting sqref="E26">
    <cfRule type="expression" priority="8" aboveAverage="0" equalAverage="0" bottom="0" percent="0" rank="0" text="" dxfId="3">
      <formula>AND($D26=Info!$B$14,NOT(ISNUMBER($E26)))</formula>
    </cfRule>
    <cfRule type="expression" priority="9" aboveAverage="0" equalAverage="0" bottom="0" percent="0" rank="0" text="" dxfId="4">
      <formula>$D26=Info!$B$14</formula>
    </cfRule>
  </conditionalFormatting>
  <conditionalFormatting sqref="E27">
    <cfRule type="expression" priority="10" aboveAverage="0" equalAverage="0" bottom="0" percent="0" rank="0" text="" dxfId="3">
      <formula>AND($D27=Info!$B$14,NOT(ISNUMBER($E27)))</formula>
    </cfRule>
    <cfRule type="expression" priority="11" aboveAverage="0" equalAverage="0" bottom="0" percent="0" rank="0" text="" dxfId="4">
      <formula>$D27=Info!$B$14</formula>
    </cfRule>
  </conditionalFormatting>
  <conditionalFormatting sqref="E28">
    <cfRule type="expression" priority="12" aboveAverage="0" equalAverage="0" bottom="0" percent="0" rank="0" text="" dxfId="3">
      <formula>AND($D28=Info!$B$14,NOT(ISNUMBER($E28)))</formula>
    </cfRule>
    <cfRule type="expression" priority="13" aboveAverage="0" equalAverage="0" bottom="0" percent="0" rank="0" text="" dxfId="4">
      <formula>$D28=Info!$B$14</formula>
    </cfRule>
  </conditionalFormatting>
  <conditionalFormatting sqref="E29">
    <cfRule type="expression" priority="14" aboveAverage="0" equalAverage="0" bottom="0" percent="0" rank="0" text="" dxfId="3">
      <formula>AND($D29=Info!$B$14,NOT(ISNUMBER($E29)))</formula>
    </cfRule>
    <cfRule type="expression" priority="15" aboveAverage="0" equalAverage="0" bottom="0" percent="0" rank="0" text="" dxfId="4">
      <formula>$D29=Info!$B$14</formula>
    </cfRule>
  </conditionalFormatting>
  <conditionalFormatting sqref="E30">
    <cfRule type="expression" priority="16" aboveAverage="0" equalAverage="0" bottom="0" percent="0" rank="0" text="" dxfId="3">
      <formula>AND($D30=Info!$B$14,NOT(ISNUMBER($E30)))</formula>
    </cfRule>
    <cfRule type="expression" priority="17" aboveAverage="0" equalAverage="0" bottom="0" percent="0" rank="0" text="" dxfId="4">
      <formula>$D30=Info!$B$14</formula>
    </cfRule>
  </conditionalFormatting>
  <conditionalFormatting sqref="E31">
    <cfRule type="expression" priority="18" aboveAverage="0" equalAverage="0" bottom="0" percent="0" rank="0" text="" dxfId="3">
      <formula>AND($D31=Info!$B$14,NOT(ISNUMBER($E31)))</formula>
    </cfRule>
    <cfRule type="expression" priority="19" aboveAverage="0" equalAverage="0" bottom="0" percent="0" rank="0" text="" dxfId="4">
      <formula>$D31=Info!$B$14</formula>
    </cfRule>
  </conditionalFormatting>
  <conditionalFormatting sqref="E32">
    <cfRule type="expression" priority="20" aboveAverage="0" equalAverage="0" bottom="0" percent="0" rank="0" text="" dxfId="3">
      <formula>AND($D32=Info!$B$14,NOT(ISNUMBER($E32)))</formula>
    </cfRule>
    <cfRule type="expression" priority="21" aboveAverage="0" equalAverage="0" bottom="0" percent="0" rank="0" text="" dxfId="4">
      <formula>$D32=Info!$B$14</formula>
    </cfRule>
  </conditionalFormatting>
  <conditionalFormatting sqref="E33">
    <cfRule type="expression" priority="22" aboveAverage="0" equalAverage="0" bottom="0" percent="0" rank="0" text="" dxfId="3">
      <formula>AND($D33=Info!$B$14,NOT(ISNUMBER($E33)))</formula>
    </cfRule>
    <cfRule type="expression" priority="23" aboveAverage="0" equalAverage="0" bottom="0" percent="0" rank="0" text="" dxfId="4">
      <formula>$D33=Info!$B$14</formula>
    </cfRule>
  </conditionalFormatting>
  <conditionalFormatting sqref="F26:G33">
    <cfRule type="expression" priority="24" aboveAverage="0" equalAverage="0" bottom="0" percent="0" rank="0" text="" dxfId="3">
      <formula>AND(ISTEXT(F26),F26&lt;&gt;"")</formula>
    </cfRule>
  </conditionalFormatting>
  <dataValidations count="6">
    <dataValidation allowBlank="true" error="Select a roof type from the list." errorStyle="stop" errorTitle="Invalid roof type" operator="between" showDropDown="false" showErrorMessage="true" showInputMessage="false" sqref="D26:D33" type="list">
      <formula1>Info!$B$7:$B$14</formula1>
      <formula2>0</formula2>
    </dataValidation>
    <dataValidation allowBlank="true" error="Area must be a number greater than 0 (m²)." errorStyle="stop" errorTitle="Invalid value" operator="greaterThan" showDropDown="false" showErrorMessage="true" showInputMessage="false" sqref="C26:C33" type="decimal">
      <formula1>0</formula1>
      <formula2>0</formula2>
    </dataValidation>
    <dataValidation allowBlank="true" error="The C coefficient must be between 0 and 1." errorStyle="stop" errorTitle="Invalid value" operator="between" showDropDown="false" showErrorMessage="true" showInputMessage="false" sqref="E26:E33" type="decimal">
      <formula1>0</formula1>
      <formula2>1</formula2>
    </dataValidation>
    <dataValidation allowBlank="true" error="Select mm/h or L/s/m² from the list." errorStyle="stop" errorTitle="Invalid unit" operator="between" showDropDown="false" showErrorMessage="true" showInputMessage="false" sqref="C13" type="list">
      <formula1>"mm/h,L/s/m²"</formula1>
      <formula2>0</formula2>
    </dataValidation>
    <dataValidation allowBlank="true" error="Rainfall intensity must be 0 or greater." errorStyle="stop" errorTitle="Invalid value" operator="greaterThanOrEqual" showDropDown="false" showErrorMessage="true" showInputMessage="false" sqref="C12" type="decimal">
      <formula1>0</formula1>
      <formula2>0</formula2>
    </dataValidation>
    <dataValidation allowBlank="true" error="Target area must be greater than 0 (m²)." errorStyle="stop" errorTitle="Invalid value" operator="greaterThan" showDropDown="false" showErrorMessage="true" showInputMessage="false" sqref="C14" type="decimal">
      <formula1>0</formula1>
      <formula2>0</formula2>
    </dataValidation>
  </dataValidations>
  <hyperlinks>
    <hyperlink ref="G1" r:id="rId1" display="mastermep.com  ↗"/>
    <hyperlink ref="G3" location="'Downpipe sizing'!A1" display="Step 2  →"/>
    <hyperlink ref="G40" location="'Info'!A1" display="Info  →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563EB"/>
    <pageSetUpPr fitToPage="true"/>
  </sheetPr>
  <dimension ref="B1:G5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2"/>
    <col collapsed="false" customWidth="true" hidden="false" outlineLevel="0" max="3" min="3" style="0" width="14"/>
    <col collapsed="false" customWidth="true" hidden="false" outlineLevel="0" max="4" min="4" style="0" width="24"/>
    <col collapsed="false" customWidth="true" hidden="false" outlineLevel="0" max="5" min="5" style="0" width="22"/>
    <col collapsed="false" customWidth="true" hidden="false" outlineLevel="0" max="7" min="6" style="0" width="18"/>
    <col collapsed="false" customWidth="true" hidden="false" outlineLevel="0" max="8" min="8" style="0" width="2.5"/>
  </cols>
  <sheetData>
    <row r="1" customFormat="false" ht="45.75" hidden="false" customHeight="true" outlineLevel="0" collapsed="false">
      <c r="G1" s="1" t="s">
        <v>0</v>
      </c>
    </row>
    <row r="2" customFormat="false" ht="37.5" hidden="false" customHeight="true" outlineLevel="0" collapsed="false">
      <c r="B2" s="2" t="s">
        <v>53</v>
      </c>
      <c r="C2" s="2"/>
      <c r="D2" s="2"/>
      <c r="E2" s="2"/>
      <c r="F2" s="2"/>
      <c r="G2" s="2"/>
    </row>
    <row r="3" customFormat="false" ht="21.75" hidden="false" customHeight="true" outlineLevel="0" collapsed="false">
      <c r="B3" s="3" t="s">
        <v>54</v>
      </c>
      <c r="C3" s="3"/>
      <c r="D3" s="3"/>
      <c r="E3" s="3"/>
      <c r="F3" s="3"/>
      <c r="G3" s="4" t="s">
        <v>55</v>
      </c>
    </row>
    <row r="4" customFormat="false" ht="9.75" hidden="false" customHeight="true" outlineLevel="0" collapsed="false"/>
    <row r="5" customFormat="false" ht="18" hidden="false" customHeight="true" outlineLevel="0" collapsed="false">
      <c r="B5" s="5" t="s">
        <v>56</v>
      </c>
      <c r="C5" s="5"/>
      <c r="D5" s="5" t="s">
        <v>57</v>
      </c>
      <c r="E5" s="5"/>
      <c r="F5" s="5" t="s">
        <v>58</v>
      </c>
      <c r="G5" s="5"/>
    </row>
    <row r="6" customFormat="false" ht="37.5" hidden="false" customHeight="true" outlineLevel="0" collapsed="false">
      <c r="B6" s="33" t="n">
        <f aca="false">IF(NOT(ISNUMBER(Rainwater!$B$6)),"Complete step 1 first",IF(AND($C$12="Expert",OR(NOT(ISNUMBER($C$47)),NOT(ISNUMBER($D$47)))),"",IF(AND(AND(ISNUMBER(Rainwater!$C$14),Rainwater!$C$14&gt;0,ABS(Rainwater!$C$34-Rainwater!$C$14)&lt;0.000001),COUNT($C$21:$C$28)&gt;0),IF(COUNT($G$21:$G$28)=COUNT($C$21:$C$28),SUM($G$21:$G$28),IF(COUNTIF($G$21:$G$28,"Enter outlet*")&gt;0,"Enter outlet capacity","Check diameter / settings")),"Check roof areas")))</f>
        <v>16</v>
      </c>
      <c r="C6" s="33"/>
      <c r="D6" s="33" t="n">
        <f aca="false">IF(NOT(ISNUMBER(Rainwater!$B$6)),"Complete step 1 first",IF(AND($C$12="Expert",OR(NOT(ISNUMBER($C$47)),NOT(ISNUMBER($D$47)))),"",IF(AND(AND(ISNUMBER(Rainwater!$C$14),Rainwater!$C$14&gt;0,ABS(Rainwater!$C$34-Rainwater!$C$14)&lt;0.000001),COUNT($C$21:$C$28)&gt;0),IF(COUNT($F$21:$F$28)=COUNT($C$21:$C$28),SUM($F$21:$F$28),"Check diameter / settings"),"Check roof areas")))</f>
        <v>4</v>
      </c>
      <c r="E6" s="33"/>
      <c r="F6" s="33" t="n">
        <f aca="false">COUNT(C21:C28)</f>
        <v>4</v>
      </c>
      <c r="G6" s="33"/>
    </row>
    <row r="7" customFormat="false" ht="18" hidden="false" customHeight="true" outlineLevel="0" collapsed="false">
      <c r="B7" s="8" t="s">
        <v>59</v>
      </c>
      <c r="C7" s="8"/>
      <c r="D7" s="8" t="s">
        <v>60</v>
      </c>
      <c r="E7" s="8"/>
      <c r="F7" s="8" t="s">
        <v>61</v>
      </c>
      <c r="G7" s="8"/>
    </row>
    <row r="8" customFormat="false" ht="9.75" hidden="false" customHeight="true" outlineLevel="0" collapsed="false"/>
    <row r="9" customFormat="false" ht="19.5" hidden="false" customHeight="true" outlineLevel="0" collapsed="false">
      <c r="B9" s="9" t="s">
        <v>7</v>
      </c>
      <c r="C9" s="10" t="s">
        <v>8</v>
      </c>
      <c r="D9" s="11" t="s">
        <v>62</v>
      </c>
      <c r="E9" s="11"/>
      <c r="F9" s="11"/>
      <c r="G9" s="11"/>
    </row>
    <row r="10" customFormat="false" ht="7.5" hidden="false" customHeight="true" outlineLevel="0" collapsed="false"/>
    <row r="11" customFormat="false" ht="25.5" hidden="false" customHeight="true" outlineLevel="0" collapsed="false">
      <c r="B11" s="12" t="s">
        <v>63</v>
      </c>
      <c r="C11" s="12"/>
      <c r="D11" s="12"/>
      <c r="E11" s="12"/>
      <c r="F11" s="12"/>
      <c r="G11" s="12"/>
    </row>
    <row r="12" customFormat="false" ht="24" hidden="false" customHeight="true" outlineLevel="0" collapsed="false">
      <c r="B12" s="13" t="s">
        <v>64</v>
      </c>
      <c r="C12" s="16" t="s">
        <v>65</v>
      </c>
      <c r="D12" s="15" t="s">
        <v>66</v>
      </c>
      <c r="E12" s="15"/>
      <c r="F12" s="15"/>
      <c r="G12" s="15"/>
    </row>
    <row r="13" customFormat="false" ht="24" hidden="false" customHeight="true" outlineLevel="0" collapsed="false">
      <c r="B13" s="13" t="s">
        <v>67</v>
      </c>
      <c r="C13" s="34" t="n">
        <v>100</v>
      </c>
      <c r="D13" s="15" t="s">
        <v>68</v>
      </c>
      <c r="E13" s="15"/>
      <c r="F13" s="15"/>
      <c r="G13" s="15"/>
    </row>
    <row r="14" customFormat="false" ht="24" hidden="false" customHeight="true" outlineLevel="0" collapsed="false">
      <c r="B14" s="13" t="s">
        <v>69</v>
      </c>
      <c r="C14" s="35" t="n">
        <f aca="false">IF(AND(ISNUMBER($C$47),$C$47&gt;=0.2,$C$47&lt;=0.33,ISNUMBER($D$47),$D$47&gt;0,ISNUMBER(C13),C13&gt;0),2.5*10^-4*$D$47^-0.167*C13^2.667*$C$47^1.667,"")</f>
        <v>10.7114130067193</v>
      </c>
      <c r="D14" s="15" t="s">
        <v>70</v>
      </c>
      <c r="E14" s="15"/>
      <c r="F14" s="15"/>
      <c r="G14" s="15"/>
    </row>
    <row r="15" customFormat="false" ht="24" hidden="false" customHeight="true" outlineLevel="0" collapsed="false">
      <c r="B15" s="13" t="s">
        <v>71</v>
      </c>
      <c r="C15" s="19" t="s">
        <v>72</v>
      </c>
      <c r="D15" s="19"/>
      <c r="E15" s="15" t="s">
        <v>73</v>
      </c>
      <c r="F15" s="15"/>
      <c r="G15" s="15"/>
    </row>
    <row r="16" customFormat="false" ht="9.75" hidden="false" customHeight="true" outlineLevel="0" collapsed="false"/>
    <row r="17" customFormat="false" ht="25.5" hidden="false" customHeight="true" outlineLevel="0" collapsed="false">
      <c r="B17" s="12" t="s">
        <v>74</v>
      </c>
      <c r="C17" s="12"/>
      <c r="D17" s="12"/>
      <c r="E17" s="12"/>
      <c r="F17" s="12"/>
      <c r="G17" s="12"/>
    </row>
    <row r="18" customFormat="false" ht="30" hidden="false" customHeight="true" outlineLevel="0" collapsed="false">
      <c r="B18" s="20" t="s">
        <v>75</v>
      </c>
      <c r="C18" s="20"/>
      <c r="D18" s="20"/>
      <c r="E18" s="20"/>
      <c r="F18" s="20"/>
      <c r="G18" s="20"/>
    </row>
    <row r="19" customFormat="false" ht="6" hidden="false" customHeight="true" outlineLevel="0" collapsed="false"/>
    <row r="20" customFormat="false" ht="36" hidden="false" customHeight="true" outlineLevel="0" collapsed="false">
      <c r="B20" s="22" t="s">
        <v>31</v>
      </c>
      <c r="C20" s="23" t="s">
        <v>36</v>
      </c>
      <c r="D20" s="23" t="s">
        <v>76</v>
      </c>
      <c r="E20" s="23" t="s">
        <v>77</v>
      </c>
      <c r="F20" s="23" t="s">
        <v>78</v>
      </c>
      <c r="G20" s="23" t="s">
        <v>79</v>
      </c>
    </row>
    <row r="21" customFormat="false" ht="25.5" hidden="false" customHeight="true" outlineLevel="0" collapsed="false">
      <c r="B21" s="13" t="str">
        <f aca="false">Rainwater!B26</f>
        <v>Catchment 1</v>
      </c>
      <c r="C21" s="36" t="n">
        <f aca="false">IF(ISNUMBER(Rainwater!G26),Rainwater!G26,IF(Rainwater!G26="","","Step 1 incomplete"))</f>
        <v>7.5</v>
      </c>
      <c r="D21" s="37" t="n">
        <v>2</v>
      </c>
      <c r="E21" s="38" t="n">
        <f aca="false">IF(C21="","",IF(NOT(ISNUMBER(C21)),"Step 1 incomplete",IF(C21=0,0,IF(COUNT($C$33:$C$42)&lt;&gt;10,"",IF(C21&gt;MAX($C$33:$C$42),"Over 300 mm: size separately",INDEX($B$33:$B$42,COUNTIF($C$33:$C$42,"&lt;"&amp;C21)+1))))))</f>
        <v>90</v>
      </c>
      <c r="F21" s="38" t="n">
        <f aca="false">IF(C21="","",IF(NOT(ISNUMBER(C21)),"Step 1 incomplete",IF(C21=0,0,IF(AND(ISNUMBER($C$14),$C$14&gt;0),ROUNDUP(C21/$C$14,0),""))))</f>
        <v>1</v>
      </c>
      <c r="G21" s="39" t="n">
        <f aca="false">IF(C21="","",IF(NOT(ISNUMBER(C21)),"Step 1 incomplete",IF(C21=0,0,IF(NOT(AND(ISNUMBER(D21),D21&gt;0)),"Enter outlet capacity",IF(AND(ISNUMBER($C$14),$C$14&gt;0),ROUNDUP(C21/MIN($C$14,D21),0),"")))))</f>
        <v>4</v>
      </c>
    </row>
    <row r="22" customFormat="false" ht="25.5" hidden="false" customHeight="true" outlineLevel="0" collapsed="false">
      <c r="B22" s="13" t="str">
        <f aca="false">Rainwater!B27</f>
        <v>Catchment 2</v>
      </c>
      <c r="C22" s="36" t="n">
        <f aca="false">IF(ISNUMBER(Rainwater!G27),Rainwater!G27,IF(Rainwater!G27="","","Step 1 incomplete"))</f>
        <v>7.5</v>
      </c>
      <c r="D22" s="37" t="n">
        <v>2</v>
      </c>
      <c r="E22" s="38" t="n">
        <f aca="false">IF(C22="","",IF(NOT(ISNUMBER(C22)),"Step 1 incomplete",IF(C22=0,0,IF(COUNT($C$33:$C$42)&lt;&gt;10,"",IF(C22&gt;MAX($C$33:$C$42),"Over 300 mm: size separately",INDEX($B$33:$B$42,COUNTIF($C$33:$C$42,"&lt;"&amp;C22)+1))))))</f>
        <v>90</v>
      </c>
      <c r="F22" s="38" t="n">
        <f aca="false">IF(C22="","",IF(NOT(ISNUMBER(C22)),"Step 1 incomplete",IF(C22=0,0,IF(AND(ISNUMBER($C$14),$C$14&gt;0),ROUNDUP(C22/$C$14,0),""))))</f>
        <v>1</v>
      </c>
      <c r="G22" s="39" t="n">
        <f aca="false">IF(C22="","",IF(NOT(ISNUMBER(C22)),"Step 1 incomplete",IF(C22=0,0,IF(NOT(AND(ISNUMBER(D22),D22&gt;0)),"Enter outlet capacity",IF(AND(ISNUMBER($C$14),$C$14&gt;0),ROUNDUP(C22/MIN($C$14,D22),0),"")))))</f>
        <v>4</v>
      </c>
    </row>
    <row r="23" customFormat="false" ht="25.5" hidden="false" customHeight="true" outlineLevel="0" collapsed="false">
      <c r="B23" s="13" t="str">
        <f aca="false">Rainwater!B28</f>
        <v>Catchment 3</v>
      </c>
      <c r="C23" s="36" t="n">
        <f aca="false">IF(ISNUMBER(Rainwater!G28),Rainwater!G28,IF(Rainwater!G28="","","Step 1 incomplete"))</f>
        <v>7.5</v>
      </c>
      <c r="D23" s="37" t="n">
        <v>2</v>
      </c>
      <c r="E23" s="38" t="n">
        <f aca="false">IF(C23="","",IF(NOT(ISNUMBER(C23)),"Step 1 incomplete",IF(C23=0,0,IF(COUNT($C$33:$C$42)&lt;&gt;10,"",IF(C23&gt;MAX($C$33:$C$42),"Over 300 mm: size separately",INDEX($B$33:$B$42,COUNTIF($C$33:$C$42,"&lt;"&amp;C23)+1))))))</f>
        <v>90</v>
      </c>
      <c r="F23" s="38" t="n">
        <f aca="false">IF(C23="","",IF(NOT(ISNUMBER(C23)),"Step 1 incomplete",IF(C23=0,0,IF(AND(ISNUMBER($C$14),$C$14&gt;0),ROUNDUP(C23/$C$14,0),""))))</f>
        <v>1</v>
      </c>
      <c r="G23" s="39" t="n">
        <f aca="false">IF(C23="","",IF(NOT(ISNUMBER(C23)),"Step 1 incomplete",IF(C23=0,0,IF(NOT(AND(ISNUMBER(D23),D23&gt;0)),"Enter outlet capacity",IF(AND(ISNUMBER($C$14),$C$14&gt;0),ROUNDUP(C23/MIN($C$14,D23),0),"")))))</f>
        <v>4</v>
      </c>
    </row>
    <row r="24" customFormat="false" ht="25.5" hidden="false" customHeight="true" outlineLevel="0" collapsed="false">
      <c r="B24" s="13" t="str">
        <f aca="false">Rainwater!B29</f>
        <v>Catchment 4</v>
      </c>
      <c r="C24" s="36" t="n">
        <f aca="false">IF(ISNUMBER(Rainwater!G29),Rainwater!G29,IF(Rainwater!G29="","","Step 1 incomplete"))</f>
        <v>7.5</v>
      </c>
      <c r="D24" s="37" t="n">
        <v>2</v>
      </c>
      <c r="E24" s="38" t="n">
        <f aca="false">IF(C24="","",IF(NOT(ISNUMBER(C24)),"Step 1 incomplete",IF(C24=0,0,IF(COUNT($C$33:$C$42)&lt;&gt;10,"",IF(C24&gt;MAX($C$33:$C$42),"Over 300 mm: size separately",INDEX($B$33:$B$42,COUNTIF($C$33:$C$42,"&lt;"&amp;C24)+1))))))</f>
        <v>90</v>
      </c>
      <c r="F24" s="38" t="n">
        <f aca="false">IF(C24="","",IF(NOT(ISNUMBER(C24)),"Step 1 incomplete",IF(C24=0,0,IF(AND(ISNUMBER($C$14),$C$14&gt;0),ROUNDUP(C24/$C$14,0),""))))</f>
        <v>1</v>
      </c>
      <c r="G24" s="39" t="n">
        <f aca="false">IF(C24="","",IF(NOT(ISNUMBER(C24)),"Step 1 incomplete",IF(C24=0,0,IF(NOT(AND(ISNUMBER(D24),D24&gt;0)),"Enter outlet capacity",IF(AND(ISNUMBER($C$14),$C$14&gt;0),ROUNDUP(C24/MIN($C$14,D24),0),"")))))</f>
        <v>4</v>
      </c>
    </row>
    <row r="25" customFormat="false" ht="25.5" hidden="false" customHeight="true" outlineLevel="0" collapsed="false">
      <c r="B25" s="13" t="str">
        <f aca="false">Rainwater!B30</f>
        <v>Catchment 5</v>
      </c>
      <c r="C25" s="36" t="str">
        <f aca="false">IF(ISNUMBER(Rainwater!G30),Rainwater!G30,IF(Rainwater!G30="","","Step 1 incomplete"))</f>
        <v/>
      </c>
      <c r="D25" s="37"/>
      <c r="E25" s="38" t="str">
        <f aca="false">IF(C25="","",IF(NOT(ISNUMBER(C25)),"Step 1 incomplete",IF(C25=0,0,IF(COUNT($C$33:$C$42)&lt;&gt;10,"",IF(C25&gt;MAX($C$33:$C$42),"Over 300 mm: size separately",INDEX($B$33:$B$42,COUNTIF($C$33:$C$42,"&lt;"&amp;C25)+1))))))</f>
        <v/>
      </c>
      <c r="F25" s="38" t="str">
        <f aca="false">IF(C25="","",IF(NOT(ISNUMBER(C25)),"Step 1 incomplete",IF(C25=0,0,IF(AND(ISNUMBER($C$14),$C$14&gt;0),ROUNDUP(C25/$C$14,0),""))))</f>
        <v/>
      </c>
      <c r="G25" s="39" t="str">
        <f aca="false">IF(C25="","",IF(NOT(ISNUMBER(C25)),"Step 1 incomplete",IF(C25=0,0,IF(NOT(AND(ISNUMBER(D25),D25&gt;0)),"Enter outlet capacity",IF(AND(ISNUMBER($C$14),$C$14&gt;0),ROUNDUP(C25/MIN($C$14,D25),0),"")))))</f>
        <v/>
      </c>
    </row>
    <row r="26" customFormat="false" ht="25.5" hidden="false" customHeight="true" outlineLevel="0" collapsed="false">
      <c r="B26" s="13" t="str">
        <f aca="false">Rainwater!B31</f>
        <v>Catchment 6</v>
      </c>
      <c r="C26" s="36" t="str">
        <f aca="false">IF(ISNUMBER(Rainwater!G31),Rainwater!G31,IF(Rainwater!G31="","","Step 1 incomplete"))</f>
        <v/>
      </c>
      <c r="D26" s="37"/>
      <c r="E26" s="38" t="str">
        <f aca="false">IF(C26="","",IF(NOT(ISNUMBER(C26)),"Step 1 incomplete",IF(C26=0,0,IF(COUNT($C$33:$C$42)&lt;&gt;10,"",IF(C26&gt;MAX($C$33:$C$42),"Over 300 mm: size separately",INDEX($B$33:$B$42,COUNTIF($C$33:$C$42,"&lt;"&amp;C26)+1))))))</f>
        <v/>
      </c>
      <c r="F26" s="38" t="str">
        <f aca="false">IF(C26="","",IF(NOT(ISNUMBER(C26)),"Step 1 incomplete",IF(C26=0,0,IF(AND(ISNUMBER($C$14),$C$14&gt;0),ROUNDUP(C26/$C$14,0),""))))</f>
        <v/>
      </c>
      <c r="G26" s="39" t="str">
        <f aca="false">IF(C26="","",IF(NOT(ISNUMBER(C26)),"Step 1 incomplete",IF(C26=0,0,IF(NOT(AND(ISNUMBER(D26),D26&gt;0)),"Enter outlet capacity",IF(AND(ISNUMBER($C$14),$C$14&gt;0),ROUNDUP(C26/MIN($C$14,D26),0),"")))))</f>
        <v/>
      </c>
    </row>
    <row r="27" customFormat="false" ht="25.5" hidden="false" customHeight="true" outlineLevel="0" collapsed="false">
      <c r="B27" s="13" t="str">
        <f aca="false">Rainwater!B32</f>
        <v>Catchment 7</v>
      </c>
      <c r="C27" s="36" t="str">
        <f aca="false">IF(ISNUMBER(Rainwater!G32),Rainwater!G32,IF(Rainwater!G32="","","Step 1 incomplete"))</f>
        <v/>
      </c>
      <c r="D27" s="37"/>
      <c r="E27" s="38" t="str">
        <f aca="false">IF(C27="","",IF(NOT(ISNUMBER(C27)),"Step 1 incomplete",IF(C27=0,0,IF(COUNT($C$33:$C$42)&lt;&gt;10,"",IF(C27&gt;MAX($C$33:$C$42),"Over 300 mm: size separately",INDEX($B$33:$B$42,COUNTIF($C$33:$C$42,"&lt;"&amp;C27)+1))))))</f>
        <v/>
      </c>
      <c r="F27" s="38" t="str">
        <f aca="false">IF(C27="","",IF(NOT(ISNUMBER(C27)),"Step 1 incomplete",IF(C27=0,0,IF(AND(ISNUMBER($C$14),$C$14&gt;0),ROUNDUP(C27/$C$14,0),""))))</f>
        <v/>
      </c>
      <c r="G27" s="39" t="str">
        <f aca="false">IF(C27="","",IF(NOT(ISNUMBER(C27)),"Step 1 incomplete",IF(C27=0,0,IF(NOT(AND(ISNUMBER(D27),D27&gt;0)),"Enter outlet capacity",IF(AND(ISNUMBER($C$14),$C$14&gt;0),ROUNDUP(C27/MIN($C$14,D27),0),"")))))</f>
        <v/>
      </c>
    </row>
    <row r="28" customFormat="false" ht="25.5" hidden="false" customHeight="true" outlineLevel="0" collapsed="false">
      <c r="B28" s="13" t="str">
        <f aca="false">Rainwater!B33</f>
        <v>Catchment 8</v>
      </c>
      <c r="C28" s="36" t="str">
        <f aca="false">IF(ISNUMBER(Rainwater!G33),Rainwater!G33,IF(Rainwater!G33="","","Step 1 incomplete"))</f>
        <v/>
      </c>
      <c r="D28" s="37"/>
      <c r="E28" s="38" t="str">
        <f aca="false">IF(C28="","",IF(NOT(ISNUMBER(C28)),"Step 1 incomplete",IF(C28=0,0,IF(COUNT($C$33:$C$42)&lt;&gt;10,"",IF(C28&gt;MAX($C$33:$C$42),"Over 300 mm: size separately",INDEX($B$33:$B$42,COUNTIF($C$33:$C$42,"&lt;"&amp;C28)+1))))))</f>
        <v/>
      </c>
      <c r="F28" s="38" t="str">
        <f aca="false">IF(C28="","",IF(NOT(ISNUMBER(C28)),"Step 1 incomplete",IF(C28=0,0,IF(AND(ISNUMBER($C$14),$C$14&gt;0),ROUNDUP(C28/$C$14,0),""))))</f>
        <v/>
      </c>
      <c r="G28" s="39" t="str">
        <f aca="false">IF(C28="","",IF(NOT(ISNUMBER(C28)),"Step 1 incomplete",IF(C28=0,0,IF(NOT(AND(ISNUMBER(D28),D28&gt;0)),"Enter outlet capacity",IF(AND(ISNUMBER($C$14),$C$14&gt;0),ROUNDUP(C28/MIN($C$14,D28),0),"")))))</f>
        <v/>
      </c>
    </row>
    <row r="29" customFormat="false" ht="12" hidden="false" customHeight="true" outlineLevel="0" collapsed="false"/>
    <row r="30" customFormat="false" ht="25.5" hidden="false" customHeight="true" outlineLevel="0" collapsed="false">
      <c r="B30" s="12" t="s">
        <v>80</v>
      </c>
      <c r="C30" s="12"/>
      <c r="D30" s="12"/>
      <c r="E30" s="12"/>
      <c r="F30" s="12"/>
      <c r="G30" s="12"/>
    </row>
    <row r="31" customFormat="false" ht="19.5" hidden="false" customHeight="true" outlineLevel="0" collapsed="false">
      <c r="B31" s="40" t="s">
        <v>81</v>
      </c>
      <c r="C31" s="40"/>
      <c r="D31" s="40"/>
      <c r="E31" s="40"/>
      <c r="F31" s="40"/>
      <c r="G31" s="40"/>
    </row>
    <row r="32" customFormat="false" ht="15" hidden="false" customHeight="false" outlineLevel="0" collapsed="false">
      <c r="B32" s="23" t="s">
        <v>82</v>
      </c>
      <c r="C32" s="23" t="s">
        <v>83</v>
      </c>
    </row>
    <row r="33" customFormat="false" ht="21" hidden="false" customHeight="true" outlineLevel="0" collapsed="false">
      <c r="B33" s="41" t="n">
        <v>75</v>
      </c>
      <c r="C33" s="42" t="n">
        <f aca="false">IF(AND(ISNUMBER($C$47),$C$47&gt;=0.2,$C$47&lt;=0.33,ISNUMBER($D$47),$D$47&gt;0),2.5*10^-4*$D$47^-0.167*B33^2.667*$C$47^1.667,"")</f>
        <v>4.97319117671634</v>
      </c>
    </row>
    <row r="34" customFormat="false" ht="21" hidden="false" customHeight="true" outlineLevel="0" collapsed="false">
      <c r="B34" s="41" t="n">
        <v>90</v>
      </c>
      <c r="C34" s="42" t="n">
        <f aca="false">IF(AND(ISNUMBER($C$47),$C$47&gt;=0.2,$C$47&lt;=0.33,ISNUMBER($D$47),$D$47&gt;0),2.5*10^-4*$D$47^-0.167*B34^2.667*$C$47^1.667,"")</f>
        <v>8.0874486774642</v>
      </c>
    </row>
    <row r="35" customFormat="false" ht="21" hidden="false" customHeight="true" outlineLevel="0" collapsed="false">
      <c r="B35" s="41" t="n">
        <v>100</v>
      </c>
      <c r="C35" s="42" t="n">
        <f aca="false">IF(AND(ISNUMBER($C$47),$C$47&gt;=0.2,$C$47&lt;=0.33,ISNUMBER($D$47),$D$47&gt;0),2.5*10^-4*$D$47^-0.167*B35^2.667*$C$47^1.667,"")</f>
        <v>10.7114130067193</v>
      </c>
    </row>
    <row r="36" customFormat="false" ht="21" hidden="false" customHeight="true" outlineLevel="0" collapsed="false">
      <c r="B36" s="41" t="n">
        <v>110</v>
      </c>
      <c r="C36" s="42" t="n">
        <f aca="false">IF(AND(ISNUMBER($C$47),$C$47&gt;=0.2,$C$47&lt;=0.33,ISNUMBER($D$47),$D$47&gt;0),2.5*10^-4*$D$47^-0.167*B36^2.667*$C$47^1.667,"")</f>
        <v>13.8115066326815</v>
      </c>
    </row>
    <row r="37" customFormat="false" ht="21" hidden="false" customHeight="true" outlineLevel="0" collapsed="false">
      <c r="B37" s="41" t="n">
        <v>125</v>
      </c>
      <c r="C37" s="42" t="n">
        <f aca="false">IF(AND(ISNUMBER($C$47),$C$47&gt;=0.2,$C$47&lt;=0.33,ISNUMBER($D$47),$D$47&gt;0),2.5*10^-4*$D$47^-0.167*B37^2.667*$C$47^1.667,"")</f>
        <v>19.4225286029593</v>
      </c>
    </row>
    <row r="38" customFormat="false" ht="21" hidden="false" customHeight="true" outlineLevel="0" collapsed="false">
      <c r="B38" s="41" t="n">
        <v>150</v>
      </c>
      <c r="C38" s="42" t="n">
        <f aca="false">IF(AND(ISNUMBER($C$47),$C$47&gt;=0.2,$C$47&lt;=0.33,ISNUMBER($D$47),$D$47&gt;0),2.5*10^-4*$D$47^-0.167*B38^2.667*$C$47^1.667,"")</f>
        <v>31.5850924851694</v>
      </c>
    </row>
    <row r="39" customFormat="false" ht="21" hidden="false" customHeight="true" outlineLevel="0" collapsed="false">
      <c r="B39" s="41" t="n">
        <v>160</v>
      </c>
      <c r="C39" s="42" t="n">
        <f aca="false">IF(AND(ISNUMBER($C$47),$C$47&gt;=0.2,$C$47&lt;=0.33,ISNUMBER($D$47),$D$47&gt;0),2.5*10^-4*$D$47^-0.167*B39^2.667*$C$47^1.667,"")</f>
        <v>37.5175749438352</v>
      </c>
    </row>
    <row r="40" customFormat="false" ht="21" hidden="false" customHeight="true" outlineLevel="0" collapsed="false">
      <c r="B40" s="41" t="n">
        <v>200</v>
      </c>
      <c r="C40" s="42" t="n">
        <f aca="false">IF(AND(ISNUMBER($C$47),$C$47&gt;=0.2,$C$47&lt;=0.33,ISNUMBER($D$47),$D$47&gt;0),2.5*10^-4*$D$47^-0.167*B40^2.667*$C$47^1.667,"")</f>
        <v>68.028949308854</v>
      </c>
    </row>
    <row r="41" customFormat="false" ht="21" hidden="false" customHeight="true" outlineLevel="0" collapsed="false">
      <c r="B41" s="41" t="n">
        <v>250</v>
      </c>
      <c r="C41" s="42" t="n">
        <f aca="false">IF(AND(ISNUMBER($C$47),$C$47&gt;=0.2,$C$47&lt;=0.33,ISNUMBER($D$47),$D$47&gt;0),2.5*10^-4*$D$47^-0.167*B41^2.667*$C$47^1.667,"")</f>
        <v>123.353866847598</v>
      </c>
    </row>
    <row r="42" customFormat="false" ht="21" hidden="false" customHeight="true" outlineLevel="0" collapsed="false">
      <c r="B42" s="41" t="n">
        <v>300</v>
      </c>
      <c r="C42" s="42" t="n">
        <f aca="false">IF(AND(ISNUMBER($C$47),$C$47&gt;=0.2,$C$47&lt;=0.33,ISNUMBER($D$47),$D$47&gt;0),2.5*10^-4*$D$47^-0.167*B42^2.667*$C$47^1.667,"")</f>
        <v>200.599179047729</v>
      </c>
    </row>
    <row r="43" customFormat="false" ht="12" hidden="false" customHeight="true" outlineLevel="0" collapsed="false"/>
    <row r="44" customFormat="false" ht="25.5" hidden="false" customHeight="true" outlineLevel="0" collapsed="false">
      <c r="B44" s="12" t="s">
        <v>84</v>
      </c>
      <c r="C44" s="12"/>
      <c r="D44" s="12"/>
      <c r="E44" s="12"/>
      <c r="F44" s="12"/>
      <c r="G44" s="12"/>
    </row>
    <row r="45" customFormat="false" ht="21.75" hidden="false" customHeight="true" outlineLevel="0" collapsed="false">
      <c r="B45" s="20" t="s">
        <v>85</v>
      </c>
      <c r="C45" s="20"/>
      <c r="D45" s="20"/>
      <c r="E45" s="20"/>
      <c r="F45" s="20"/>
      <c r="G45" s="20"/>
    </row>
    <row r="46" customFormat="false" ht="24" hidden="false" customHeight="true" outlineLevel="0" collapsed="false">
      <c r="B46" s="43" t="s">
        <v>86</v>
      </c>
      <c r="C46" s="23" t="s">
        <v>87</v>
      </c>
      <c r="D46" s="23" t="s">
        <v>88</v>
      </c>
    </row>
    <row r="47" customFormat="false" ht="24" hidden="false" customHeight="true" outlineLevel="0" collapsed="false">
      <c r="B47" s="13" t="s">
        <v>89</v>
      </c>
      <c r="C47" s="44" t="n">
        <f aca="false">IF(C12="Standard",0.33,IF(AND(C12="Expert",ISNUMBER(C48),C48&gt;=0.2,C48&lt;=0.33,AND(ISTEXT(C49),LEN(TRIM(C49))&gt;0)),C48,""))</f>
        <v>0.33</v>
      </c>
      <c r="D47" s="44" t="n">
        <f aca="false">IF(C12="Standard",0.25,IF(AND(C12="Expert",ISNUMBER(D48),D48&gt;0,AND(ISTEXT(C49),LEN(TRIM(C49))&gt;0)),D48,""))</f>
        <v>0.25</v>
      </c>
      <c r="E47" s="15" t="s">
        <v>90</v>
      </c>
      <c r="F47" s="15"/>
      <c r="G47" s="15"/>
    </row>
    <row r="48" customFormat="false" ht="24" hidden="false" customHeight="true" outlineLevel="0" collapsed="false">
      <c r="B48" s="13" t="s">
        <v>91</v>
      </c>
      <c r="C48" s="45"/>
      <c r="D48" s="45"/>
      <c r="E48" s="15" t="s">
        <v>92</v>
      </c>
      <c r="F48" s="15"/>
      <c r="G48" s="15"/>
    </row>
    <row r="49" customFormat="false" ht="24" hidden="false" customHeight="true" outlineLevel="0" collapsed="false">
      <c r="B49" s="13" t="s">
        <v>93</v>
      </c>
      <c r="C49" s="19"/>
      <c r="D49" s="19"/>
      <c r="E49" s="19"/>
      <c r="F49" s="19"/>
      <c r="G49" s="19"/>
    </row>
    <row r="50" customFormat="false" ht="16.5" hidden="false" customHeight="true" outlineLevel="0" collapsed="false">
      <c r="B50" s="31" t="s">
        <v>94</v>
      </c>
      <c r="C50" s="31"/>
      <c r="D50" s="31"/>
      <c r="E50" s="31"/>
      <c r="F50" s="31"/>
      <c r="G50" s="31"/>
    </row>
    <row r="51" customFormat="false" ht="16.5" hidden="false" customHeight="true" outlineLevel="0" collapsed="false">
      <c r="B51" s="31" t="s">
        <v>95</v>
      </c>
      <c r="C51" s="31"/>
      <c r="D51" s="31"/>
      <c r="E51" s="31"/>
      <c r="F51" s="31"/>
      <c r="G51" s="31"/>
    </row>
    <row r="52" customFormat="false" ht="12" hidden="false" customHeight="true" outlineLevel="0" collapsed="false"/>
    <row r="53" customFormat="false" ht="25.5" hidden="false" customHeight="true" outlineLevel="0" collapsed="false">
      <c r="B53" s="12" t="s">
        <v>47</v>
      </c>
      <c r="C53" s="12"/>
      <c r="D53" s="12"/>
      <c r="E53" s="12"/>
      <c r="F53" s="12"/>
      <c r="G53" s="12"/>
    </row>
    <row r="54" customFormat="false" ht="16.5" hidden="false" customHeight="true" outlineLevel="0" collapsed="false">
      <c r="B54" s="31" t="s">
        <v>96</v>
      </c>
      <c r="C54" s="31"/>
      <c r="D54" s="31"/>
      <c r="E54" s="31"/>
      <c r="F54" s="31"/>
      <c r="G54" s="31"/>
    </row>
    <row r="55" customFormat="false" ht="16.5" hidden="false" customHeight="true" outlineLevel="0" collapsed="false">
      <c r="B55" s="31" t="s">
        <v>97</v>
      </c>
      <c r="C55" s="31"/>
      <c r="D55" s="31"/>
      <c r="E55" s="31"/>
      <c r="F55" s="31"/>
      <c r="G55" s="31"/>
    </row>
    <row r="56" customFormat="false" ht="30" hidden="false" customHeight="true" outlineLevel="0" collapsed="false">
      <c r="B56" s="31" t="s">
        <v>98</v>
      </c>
      <c r="C56" s="31"/>
      <c r="D56" s="31"/>
      <c r="E56" s="31"/>
      <c r="F56" s="31"/>
      <c r="G56" s="31"/>
    </row>
    <row r="57" customFormat="false" ht="16.5" hidden="false" customHeight="true" outlineLevel="0" collapsed="false">
      <c r="B57" s="31" t="s">
        <v>99</v>
      </c>
      <c r="C57" s="31"/>
      <c r="D57" s="31"/>
      <c r="E57" s="31"/>
      <c r="F57" s="31"/>
      <c r="G57" s="32" t="s">
        <v>52</v>
      </c>
    </row>
  </sheetData>
  <sheetProtection algorithmName="SHA-512" hashValue="1MHPWephbxYGnYQaK3+asF7peDoUwO3rKAB5pXoR2ULe9dW6mrZ97ttgnnuJ+qQvmYc4J9Elw9OTYV3hQZMPcQ==" saltValue="2f0Q6paND0LBOdi0wYxXPg==" spinCount="100000" sheet="1" objects="1" scenarios="1"/>
  <mergeCells count="34">
    <mergeCell ref="B2:G2"/>
    <mergeCell ref="B3:F3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D9:G9"/>
    <mergeCell ref="B11:G11"/>
    <mergeCell ref="D12:G12"/>
    <mergeCell ref="D13:G13"/>
    <mergeCell ref="D14:G14"/>
    <mergeCell ref="C15:D15"/>
    <mergeCell ref="E15:G15"/>
    <mergeCell ref="B17:G17"/>
    <mergeCell ref="B18:G18"/>
    <mergeCell ref="B30:G30"/>
    <mergeCell ref="B31:G31"/>
    <mergeCell ref="B44:G44"/>
    <mergeCell ref="B45:G45"/>
    <mergeCell ref="E47:G47"/>
    <mergeCell ref="E48:G48"/>
    <mergeCell ref="C49:G49"/>
    <mergeCell ref="B50:G50"/>
    <mergeCell ref="B51:G51"/>
    <mergeCell ref="B53:G53"/>
    <mergeCell ref="B54:G54"/>
    <mergeCell ref="B55:G55"/>
    <mergeCell ref="B56:G56"/>
    <mergeCell ref="B57:F57"/>
  </mergeCells>
  <conditionalFormatting sqref="B5:C7">
    <cfRule type="expression" priority="2" aboveAverage="0" equalAverage="0" bottom="0" percent="0" rank="0" text="" dxfId="0">
      <formula>NOT(ISNUMBER($B$6))</formula>
    </cfRule>
  </conditionalFormatting>
  <conditionalFormatting sqref="D5:E7">
    <cfRule type="expression" priority="3" aboveAverage="0" equalAverage="0" bottom="0" percent="0" rank="0" text="" dxfId="0">
      <formula>NOT(ISNUMBER($D$6))</formula>
    </cfRule>
  </conditionalFormatting>
  <conditionalFormatting sqref="C15:D15">
    <cfRule type="expression" priority="4" aboveAverage="0" equalAverage="0" bottom="0" percent="0" rank="0" text="" dxfId="2">
      <formula>$C$15="Enter model, source and water head (mm)"</formula>
    </cfRule>
  </conditionalFormatting>
  <conditionalFormatting sqref="C14">
    <cfRule type="expression" priority="5" aboveAverage="0" equalAverage="0" bottom="0" percent="0" rank="0" text="" dxfId="3">
      <formula>NOT(ISNUMBER($C$14))</formula>
    </cfRule>
  </conditionalFormatting>
  <conditionalFormatting sqref="C21:C28">
    <cfRule type="expression" priority="6" aboveAverage="0" equalAverage="0" bottom="0" percent="0" rank="0" text="" dxfId="3">
      <formula>AND(ISTEXT(C21),C21&lt;&gt;"")</formula>
    </cfRule>
  </conditionalFormatting>
  <conditionalFormatting sqref="E21:G28">
    <cfRule type="expression" priority="7" aboveAverage="0" equalAverage="0" bottom="0" percent="0" rank="0" text="" dxfId="3">
      <formula>AND(ISTEXT(E21),E21&lt;&gt;"")</formula>
    </cfRule>
    <cfRule type="expression" priority="8" aboveAverage="0" equalAverage="0" bottom="0" percent="0" rank="0" text="" dxfId="3">
      <formula>AND(ISNUMBER($C21),$C21&gt;0,NOT(ISNUMBER(E21)))</formula>
    </cfRule>
  </conditionalFormatting>
  <conditionalFormatting sqref="D21:D28">
    <cfRule type="expression" priority="9" aboveAverage="0" equalAverage="0" bottom="0" percent="0" rank="0" text="" dxfId="3">
      <formula>AND(ISNUMBER($C21),$C21&gt;0,OR(NOT(ISNUMBER($D21)),$D21&lt;=0))</formula>
    </cfRule>
  </conditionalFormatting>
  <conditionalFormatting sqref="B33:C42">
    <cfRule type="expression" priority="10" aboveAverage="0" equalAverage="0" bottom="0" percent="0" rank="0" text="" dxfId="5">
      <formula>AND($B33=$C$13,ISNUMBER($C33))</formula>
    </cfRule>
  </conditionalFormatting>
  <conditionalFormatting sqref="C33:C42">
    <cfRule type="expression" priority="11" aboveAverage="0" equalAverage="0" bottom="0" percent="0" rank="0" text="" dxfId="3">
      <formula>AND(ISTEXT(C33),C33&lt;&gt;"")</formula>
    </cfRule>
    <cfRule type="expression" priority="12" aboveAverage="0" equalAverage="0" bottom="0" percent="0" rank="0" text="" dxfId="3">
      <formula>NOT(ISNUMBER(C33))</formula>
    </cfRule>
  </conditionalFormatting>
  <conditionalFormatting sqref="C47:D47">
    <cfRule type="expression" priority="13" aboveAverage="0" equalAverage="0" bottom="0" percent="0" rank="0" text="" dxfId="3">
      <formula>AND(ISTEXT(C47),C47&lt;&gt;"")</formula>
    </cfRule>
    <cfRule type="expression" priority="14" aboveAverage="0" equalAverage="0" bottom="0" percent="0" rank="0" text="" dxfId="3">
      <formula>NOT(ISNUMBER(C47))</formula>
    </cfRule>
  </conditionalFormatting>
  <dataValidations count="5">
    <dataValidation allowBlank="true" error="Select Standard or Expert from the list." errorStyle="stop" errorTitle="Invalid mode" operator="between" showDropDown="false" showErrorMessage="true" showInputMessage="false" sqref="C12" type="list">
      <formula1>"Standard,Expert"</formula1>
      <formula2>0</formula2>
    </dataValidation>
    <dataValidation allowBlank="true" error="Inner diameter must be greater than 0 (mm)." errorStyle="stop" errorTitle="Invalid value" operator="greaterThan" showDropDown="false" showErrorMessage="true" showInputMessage="false" sqref="C13" type="decimal">
      <formula1>0</formula1>
      <formula2>0</formula2>
    </dataValidation>
    <dataValidation allowBlank="true" error="Outlet capacity must be greater than 0 (L/s)." errorStyle="stop" errorTitle="Invalid value" operator="greaterThan" showDropDown="false" showErrorMessage="true" showInputMessage="false" sqref="D21:D28" type="decimal">
      <formula1>0</formula1>
      <formula2>0</formula2>
    </dataValidation>
    <dataValidation allowBlank="true" error="f must be between 0.20 and 0.33." errorStyle="stop" errorTitle="Invalid value" operator="between" showDropDown="false" showErrorMessage="true" showInputMessage="false" sqref="C48" type="decimal">
      <formula1>0.2</formula1>
      <formula2>0.33</formula2>
    </dataValidation>
    <dataValidation allowBlank="true" error="kb must be greater than 0 (mm)." errorStyle="stop" errorTitle="Invalid value" operator="greaterThan" showDropDown="false" showErrorMessage="true" showInputMessage="false" sqref="D48" type="decimal">
      <formula1>0</formula1>
      <formula2>0</formula2>
    </dataValidation>
  </dataValidations>
  <hyperlinks>
    <hyperlink ref="G1" r:id="rId1" display="mastermep.com  ↗"/>
    <hyperlink ref="G3" location="'Rainwater'!A1" display="←  Step 1"/>
    <hyperlink ref="G57" location="'Info'!A1" display="Info  →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B1:D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54"/>
    <col collapsed="false" customWidth="true" hidden="false" outlineLevel="0" max="5" min="5" style="0" width="2.5"/>
  </cols>
  <sheetData>
    <row r="1" customFormat="false" ht="45.75" hidden="false" customHeight="true" outlineLevel="0" collapsed="false">
      <c r="D1" s="1" t="s">
        <v>0</v>
      </c>
    </row>
    <row r="2" customFormat="false" ht="37.5" hidden="false" customHeight="true" outlineLevel="0" collapsed="false">
      <c r="B2" s="2" t="s">
        <v>100</v>
      </c>
      <c r="C2" s="2"/>
      <c r="D2" s="2"/>
    </row>
    <row r="3" customFormat="false" ht="21.75" hidden="false" customHeight="true" outlineLevel="0" collapsed="false">
      <c r="B3" s="3" t="s">
        <v>101</v>
      </c>
      <c r="C3" s="3"/>
      <c r="D3" s="46"/>
    </row>
    <row r="4" customFormat="false" ht="9.75" hidden="false" customHeight="true" outlineLevel="0" collapsed="false"/>
    <row r="5" customFormat="false" ht="25.5" hidden="false" customHeight="true" outlineLevel="0" collapsed="false">
      <c r="B5" s="12" t="s">
        <v>102</v>
      </c>
      <c r="C5" s="12"/>
      <c r="D5" s="12"/>
    </row>
    <row r="6" customFormat="false" ht="15" hidden="false" customHeight="false" outlineLevel="0" collapsed="false">
      <c r="B6" s="43" t="s">
        <v>103</v>
      </c>
      <c r="C6" s="23" t="s">
        <v>104</v>
      </c>
    </row>
    <row r="7" customFormat="false" ht="21" hidden="false" customHeight="true" outlineLevel="0" collapsed="false">
      <c r="B7" s="47" t="s">
        <v>38</v>
      </c>
      <c r="C7" s="48" t="n">
        <v>1</v>
      </c>
    </row>
    <row r="8" customFormat="false" ht="21" hidden="false" customHeight="true" outlineLevel="0" collapsed="false">
      <c r="B8" s="47" t="s">
        <v>105</v>
      </c>
      <c r="C8" s="48" t="n">
        <v>1</v>
      </c>
    </row>
    <row r="9" customFormat="false" ht="21" hidden="false" customHeight="true" outlineLevel="0" collapsed="false">
      <c r="B9" s="47" t="s">
        <v>106</v>
      </c>
      <c r="C9" s="48" t="n">
        <v>0.8</v>
      </c>
    </row>
    <row r="10" customFormat="false" ht="21" hidden="false" customHeight="true" outlineLevel="0" collapsed="false">
      <c r="B10" s="47" t="s">
        <v>107</v>
      </c>
      <c r="C10" s="48" t="n">
        <v>0.5</v>
      </c>
    </row>
    <row r="11" customFormat="false" ht="21" hidden="false" customHeight="true" outlineLevel="0" collapsed="false">
      <c r="B11" s="47" t="s">
        <v>108</v>
      </c>
      <c r="C11" s="48" t="n">
        <v>0.4</v>
      </c>
    </row>
    <row r="12" customFormat="false" ht="21" hidden="false" customHeight="true" outlineLevel="0" collapsed="false">
      <c r="B12" s="47" t="s">
        <v>109</v>
      </c>
      <c r="C12" s="48" t="n">
        <v>0.2</v>
      </c>
    </row>
    <row r="13" customFormat="false" ht="21" hidden="false" customHeight="true" outlineLevel="0" collapsed="false">
      <c r="B13" s="47" t="s">
        <v>110</v>
      </c>
      <c r="C13" s="48" t="n">
        <v>0.7</v>
      </c>
    </row>
    <row r="14" customFormat="false" ht="21" hidden="false" customHeight="true" outlineLevel="0" collapsed="false">
      <c r="B14" s="47" t="s">
        <v>111</v>
      </c>
      <c r="C14" s="49" t="s">
        <v>112</v>
      </c>
    </row>
    <row r="15" customFormat="false" ht="16.5" hidden="false" customHeight="true" outlineLevel="0" collapsed="false">
      <c r="B15" s="31" t="s">
        <v>113</v>
      </c>
      <c r="C15" s="31"/>
      <c r="D15" s="31"/>
    </row>
    <row r="16" customFormat="false" ht="16.5" hidden="false" customHeight="true" outlineLevel="0" collapsed="false">
      <c r="B16" s="31" t="s">
        <v>114</v>
      </c>
      <c r="C16" s="31"/>
      <c r="D16" s="31"/>
    </row>
    <row r="17" customFormat="false" ht="30" hidden="false" customHeight="true" outlineLevel="0" collapsed="false">
      <c r="B17" s="31" t="s">
        <v>115</v>
      </c>
      <c r="C17" s="31"/>
      <c r="D17" s="31"/>
    </row>
    <row r="18" customFormat="false" ht="12" hidden="false" customHeight="true" outlineLevel="0" collapsed="false"/>
    <row r="19" customFormat="false" ht="25.5" hidden="false" customHeight="true" outlineLevel="0" collapsed="false">
      <c r="B19" s="12" t="s">
        <v>116</v>
      </c>
      <c r="C19" s="12"/>
      <c r="D19" s="12"/>
    </row>
    <row r="20" customFormat="false" ht="16.5" hidden="false" customHeight="true" outlineLevel="0" collapsed="false">
      <c r="B20" s="31" t="s">
        <v>117</v>
      </c>
      <c r="C20" s="31"/>
      <c r="D20" s="31"/>
    </row>
    <row r="21" customFormat="false" ht="30" hidden="false" customHeight="true" outlineLevel="0" collapsed="false">
      <c r="B21" s="31" t="s">
        <v>118</v>
      </c>
      <c r="C21" s="31"/>
      <c r="D21" s="31"/>
    </row>
    <row r="22" customFormat="false" ht="16.5" hidden="false" customHeight="true" outlineLevel="0" collapsed="false">
      <c r="B22" s="31" t="s">
        <v>119</v>
      </c>
      <c r="C22" s="31"/>
      <c r="D22" s="31"/>
    </row>
    <row r="23" customFormat="false" ht="16.5" hidden="false" customHeight="true" outlineLevel="0" collapsed="false">
      <c r="B23" s="31" t="s">
        <v>120</v>
      </c>
      <c r="C23" s="31"/>
      <c r="D23" s="31"/>
    </row>
    <row r="24" customFormat="false" ht="16.5" hidden="false" customHeight="true" outlineLevel="0" collapsed="false">
      <c r="B24" s="31" t="s">
        <v>121</v>
      </c>
      <c r="C24" s="31"/>
      <c r="D24" s="31"/>
    </row>
    <row r="25" customFormat="false" ht="16.5" hidden="false" customHeight="true" outlineLevel="0" collapsed="false">
      <c r="B25" s="31" t="s">
        <v>122</v>
      </c>
      <c r="C25" s="31"/>
      <c r="D25" s="31"/>
    </row>
    <row r="26" customFormat="false" ht="16.5" hidden="false" customHeight="true" outlineLevel="0" collapsed="false">
      <c r="B26" s="31" t="s">
        <v>123</v>
      </c>
      <c r="C26" s="31"/>
      <c r="D26" s="31"/>
    </row>
    <row r="27" customFormat="false" ht="12" hidden="false" customHeight="true" outlineLevel="0" collapsed="false"/>
    <row r="28" customFormat="false" ht="25.5" hidden="false" customHeight="true" outlineLevel="0" collapsed="false">
      <c r="B28" s="12" t="s">
        <v>124</v>
      </c>
      <c r="C28" s="12"/>
      <c r="D28" s="12"/>
    </row>
    <row r="29" customFormat="false" ht="16.5" hidden="false" customHeight="true" outlineLevel="0" collapsed="false">
      <c r="B29" s="31" t="s">
        <v>125</v>
      </c>
      <c r="C29" s="31"/>
      <c r="D29" s="31"/>
    </row>
    <row r="30" customFormat="false" ht="30" hidden="false" customHeight="true" outlineLevel="0" collapsed="false">
      <c r="B30" s="31" t="s">
        <v>126</v>
      </c>
      <c r="C30" s="31"/>
      <c r="D30" s="31"/>
    </row>
    <row r="31" customFormat="false" ht="16.5" hidden="false" customHeight="true" outlineLevel="0" collapsed="false">
      <c r="B31" s="31" t="s">
        <v>127</v>
      </c>
      <c r="C31" s="31"/>
      <c r="D31" s="31"/>
    </row>
    <row r="32" customFormat="false" ht="16.5" hidden="false" customHeight="true" outlineLevel="0" collapsed="false">
      <c r="B32" s="31" t="s">
        <v>128</v>
      </c>
      <c r="C32" s="31"/>
      <c r="D32" s="31"/>
    </row>
    <row r="33" customFormat="false" ht="16.5" hidden="false" customHeight="true" outlineLevel="0" collapsed="false">
      <c r="B33" s="31" t="s">
        <v>129</v>
      </c>
      <c r="C33" s="31"/>
      <c r="D33" s="31"/>
    </row>
    <row r="34" customFormat="false" ht="16.5" hidden="false" customHeight="true" outlineLevel="0" collapsed="false">
      <c r="B34" s="31" t="s">
        <v>130</v>
      </c>
      <c r="C34" s="31"/>
      <c r="D34" s="31"/>
    </row>
    <row r="35" customFormat="false" ht="16.5" hidden="false" customHeight="true" outlineLevel="0" collapsed="false">
      <c r="B35" s="31" t="s">
        <v>131</v>
      </c>
      <c r="C35" s="31"/>
      <c r="D35" s="31"/>
    </row>
    <row r="36" customFormat="false" ht="16.5" hidden="false" customHeight="true" outlineLevel="0" collapsed="false">
      <c r="B36" s="31" t="s">
        <v>97</v>
      </c>
      <c r="C36" s="31"/>
      <c r="D36" s="31"/>
    </row>
    <row r="37" customFormat="false" ht="16.5" hidden="false" customHeight="true" outlineLevel="0" collapsed="false">
      <c r="B37" s="31" t="s">
        <v>132</v>
      </c>
      <c r="C37" s="31"/>
      <c r="D37" s="31"/>
    </row>
    <row r="38" customFormat="false" ht="16.5" hidden="false" customHeight="true" outlineLevel="0" collapsed="false">
      <c r="B38" s="31" t="s">
        <v>133</v>
      </c>
      <c r="C38" s="31"/>
      <c r="D38" s="31"/>
    </row>
    <row r="39" customFormat="false" ht="16.5" hidden="false" customHeight="true" outlineLevel="0" collapsed="false">
      <c r="B39" s="31" t="s">
        <v>134</v>
      </c>
      <c r="C39" s="31"/>
      <c r="D39" s="31"/>
    </row>
    <row r="40" customFormat="false" ht="16.5" hidden="false" customHeight="true" outlineLevel="0" collapsed="false">
      <c r="B40" s="31" t="s">
        <v>135</v>
      </c>
      <c r="C40" s="31"/>
      <c r="D40" s="31"/>
    </row>
    <row r="41" customFormat="false" ht="16.5" hidden="false" customHeight="true" outlineLevel="0" collapsed="false">
      <c r="B41" s="31" t="s">
        <v>136</v>
      </c>
      <c r="C41" s="31"/>
      <c r="D41" s="31"/>
    </row>
    <row r="42" customFormat="false" ht="12" hidden="false" customHeight="true" outlineLevel="0" collapsed="false"/>
    <row r="43" customFormat="false" ht="25.5" hidden="false" customHeight="true" outlineLevel="0" collapsed="false">
      <c r="B43" s="12" t="s">
        <v>137</v>
      </c>
      <c r="C43" s="12"/>
      <c r="D43" s="12"/>
    </row>
    <row r="44" customFormat="false" ht="16.5" hidden="false" customHeight="true" outlineLevel="0" collapsed="false">
      <c r="B44" s="50" t="s">
        <v>138</v>
      </c>
      <c r="C44" s="50"/>
      <c r="D44" s="50"/>
    </row>
    <row r="45" customFormat="false" ht="15" hidden="false" customHeight="true" outlineLevel="0" collapsed="false">
      <c r="B45" s="51" t="s">
        <v>139</v>
      </c>
      <c r="C45" s="51"/>
      <c r="D45" s="51"/>
    </row>
    <row r="46" customFormat="false" ht="16.5" hidden="false" customHeight="true" outlineLevel="0" collapsed="false">
      <c r="B46" s="50" t="s">
        <v>140</v>
      </c>
      <c r="C46" s="50"/>
      <c r="D46" s="50"/>
    </row>
    <row r="47" customFormat="false" ht="15" hidden="false" customHeight="true" outlineLevel="0" collapsed="false">
      <c r="B47" s="51" t="s">
        <v>141</v>
      </c>
      <c r="C47" s="51"/>
      <c r="D47" s="51"/>
    </row>
    <row r="48" customFormat="false" ht="16.5" hidden="false" customHeight="true" outlineLevel="0" collapsed="false">
      <c r="B48" s="50" t="s">
        <v>142</v>
      </c>
      <c r="C48" s="50"/>
      <c r="D48" s="50"/>
    </row>
    <row r="49" customFormat="false" ht="15" hidden="false" customHeight="true" outlineLevel="0" collapsed="false">
      <c r="B49" s="51" t="s">
        <v>143</v>
      </c>
      <c r="C49" s="51"/>
      <c r="D49" s="51"/>
    </row>
    <row r="50" customFormat="false" ht="16.5" hidden="false" customHeight="true" outlineLevel="0" collapsed="false">
      <c r="B50" s="50" t="s">
        <v>144</v>
      </c>
      <c r="C50" s="50"/>
      <c r="D50" s="50"/>
    </row>
    <row r="51" customFormat="false" ht="15" hidden="false" customHeight="true" outlineLevel="0" collapsed="false">
      <c r="B51" s="51" t="s">
        <v>145</v>
      </c>
      <c r="C51" s="51"/>
      <c r="D51" s="51"/>
    </row>
    <row r="52" customFormat="false" ht="30" hidden="false" customHeight="true" outlineLevel="0" collapsed="false">
      <c r="B52" s="31" t="s">
        <v>146</v>
      </c>
      <c r="C52" s="31"/>
      <c r="D52" s="31"/>
    </row>
  </sheetData>
  <sheetProtection algorithmName="SHA-512" hashValue="1MHPWephbxYGnYQaK3+asF7peDoUwO3rKAB5pXoR2ULe9dW6mrZ97ttgnnuJ+qQvmYc4J9Elw9OTYV3hQZMPcQ==" saltValue="2f0Q6paND0LBOdi0wYxXPg==" spinCount="100000" sheet="1" objects="1" scenarios="1"/>
  <mergeCells count="38">
    <mergeCell ref="B2:D2"/>
    <mergeCell ref="B3:C3"/>
    <mergeCell ref="B5:D5"/>
    <mergeCell ref="B15:D15"/>
    <mergeCell ref="B16:D16"/>
    <mergeCell ref="B17:D17"/>
    <mergeCell ref="B19:D19"/>
    <mergeCell ref="B20:D20"/>
    <mergeCell ref="B21:D21"/>
    <mergeCell ref="B22:D22"/>
    <mergeCell ref="B23:D23"/>
    <mergeCell ref="B24:D24"/>
    <mergeCell ref="B25:D25"/>
    <mergeCell ref="B26:D26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</mergeCells>
  <hyperlinks>
    <hyperlink ref="D1" r:id="rId1" display="mastermep.com  ↗"/>
    <hyperlink ref="B45" r:id="rId2" display="https://mastermep.com/yazi?slug=cati-yagmur-suyu-debisi"/>
    <hyperlink ref="B47" r:id="rId3" display="https://www.mgm.gov.tr/veridegerlendirme/maksimum-yagislar.aspx"/>
    <hyperlink ref="B49" r:id="rId4" display="https://www.loro.de/en/service/abc/runoff-coefficient"/>
    <hyperlink ref="B51" r:id="rId5" display="https://eprints.hrwallingford.com/495/1/Manual-roof-drainage-system-HRWallingford-SR620.pdf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2026-10-30T09:38:52Z</dcterms:created>
  <dc:creator>openpyxl</dc:creator>
  <dc:description/>
  <dc:language>en-US</dc:language>
  <cp:lastModifiedBy/>
  <dcterms:modified xsi:type="dcterms:W3CDTF">2026-10-30T09:38:52Z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